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льгот кат с 11 лет до 18" sheetId="1" r:id="rId1"/>
    <sheet name="завтрак 7до 11" sheetId="2" r:id="rId2"/>
    <sheet name="обед с 7 до 11" sheetId="3" r:id="rId3"/>
  </sheets>
  <calcPr calcId="145621" concurrentCalc="0"/>
</workbook>
</file>

<file path=xl/calcChain.xml><?xml version="1.0" encoding="utf-8"?>
<calcChain xmlns="http://schemas.openxmlformats.org/spreadsheetml/2006/main">
  <c r="N14" i="3" l="1"/>
  <c r="N25" i="3"/>
  <c r="N35" i="3"/>
  <c r="N44" i="3"/>
  <c r="N53" i="3"/>
  <c r="N63" i="3"/>
  <c r="N73" i="3"/>
  <c r="N83" i="3"/>
  <c r="N94" i="3"/>
  <c r="N103" i="3"/>
  <c r="N104" i="3"/>
  <c r="N105" i="3"/>
  <c r="M14" i="3"/>
  <c r="M25" i="3"/>
  <c r="M35" i="3"/>
  <c r="M44" i="3"/>
  <c r="M53" i="3"/>
  <c r="M63" i="3"/>
  <c r="M73" i="3"/>
  <c r="M83" i="3"/>
  <c r="M94" i="3"/>
  <c r="M103" i="3"/>
  <c r="M104" i="3"/>
  <c r="M105" i="3"/>
  <c r="L14" i="3"/>
  <c r="L25" i="3"/>
  <c r="L35" i="3"/>
  <c r="L44" i="3"/>
  <c r="L53" i="3"/>
  <c r="L63" i="3"/>
  <c r="L73" i="3"/>
  <c r="L83" i="3"/>
  <c r="L94" i="3"/>
  <c r="L103" i="3"/>
  <c r="L104" i="3"/>
  <c r="L105" i="3"/>
  <c r="K14" i="3"/>
  <c r="K25" i="3"/>
  <c r="K35" i="3"/>
  <c r="K44" i="3"/>
  <c r="K53" i="3"/>
  <c r="K63" i="3"/>
  <c r="K73" i="3"/>
  <c r="K83" i="3"/>
  <c r="K94" i="3"/>
  <c r="K103" i="3"/>
  <c r="K104" i="3"/>
  <c r="K105" i="3"/>
  <c r="J14" i="3"/>
  <c r="J25" i="3"/>
  <c r="J35" i="3"/>
  <c r="J44" i="3"/>
  <c r="J53" i="3"/>
  <c r="J63" i="3"/>
  <c r="J73" i="3"/>
  <c r="J83" i="3"/>
  <c r="J94" i="3"/>
  <c r="J103" i="3"/>
  <c r="J104" i="3"/>
  <c r="J105" i="3"/>
  <c r="I14" i="3"/>
  <c r="I25" i="3"/>
  <c r="I35" i="3"/>
  <c r="I44" i="3"/>
  <c r="I53" i="3"/>
  <c r="I63" i="3"/>
  <c r="I73" i="3"/>
  <c r="I83" i="3"/>
  <c r="I94" i="3"/>
  <c r="I103" i="3"/>
  <c r="I104" i="3"/>
  <c r="I105" i="3"/>
  <c r="H14" i="3"/>
  <c r="H25" i="3"/>
  <c r="H35" i="3"/>
  <c r="H44" i="3"/>
  <c r="H53" i="3"/>
  <c r="H63" i="3"/>
  <c r="H73" i="3"/>
  <c r="H83" i="3"/>
  <c r="H94" i="3"/>
  <c r="H103" i="3"/>
  <c r="H104" i="3"/>
  <c r="H105" i="3"/>
  <c r="G14" i="3"/>
  <c r="G25" i="3"/>
  <c r="G35" i="3"/>
  <c r="G44" i="3"/>
  <c r="G53" i="3"/>
  <c r="G63" i="3"/>
  <c r="G73" i="3"/>
  <c r="G83" i="3"/>
  <c r="G94" i="3"/>
  <c r="G103" i="3"/>
  <c r="G104" i="3"/>
  <c r="G105" i="3"/>
  <c r="F14" i="3"/>
  <c r="F25" i="3"/>
  <c r="F35" i="3"/>
  <c r="F44" i="3"/>
  <c r="F53" i="3"/>
  <c r="F63" i="3"/>
  <c r="F73" i="3"/>
  <c r="F83" i="3"/>
  <c r="F94" i="3"/>
  <c r="F103" i="3"/>
  <c r="F104" i="3"/>
  <c r="F105" i="3"/>
  <c r="E14" i="3"/>
  <c r="E25" i="3"/>
  <c r="E35" i="3"/>
  <c r="E44" i="3"/>
  <c r="E53" i="3"/>
  <c r="E63" i="3"/>
  <c r="E73" i="3"/>
  <c r="E83" i="3"/>
  <c r="E94" i="3"/>
  <c r="E103" i="3"/>
  <c r="E104" i="3"/>
  <c r="E105" i="3"/>
  <c r="D14" i="3"/>
  <c r="D25" i="3"/>
  <c r="D35" i="3"/>
  <c r="D44" i="3"/>
  <c r="D53" i="3"/>
  <c r="D63" i="3"/>
  <c r="D73" i="3"/>
  <c r="D83" i="3"/>
  <c r="D94" i="3"/>
  <c r="D103" i="3"/>
  <c r="D104" i="3"/>
  <c r="D105" i="3"/>
  <c r="N12" i="2"/>
  <c r="N21" i="2"/>
  <c r="N30" i="2"/>
  <c r="N40" i="2"/>
  <c r="N47" i="2"/>
  <c r="N55" i="2"/>
  <c r="N63" i="2"/>
  <c r="N73" i="2"/>
  <c r="N83" i="2"/>
  <c r="N93" i="2"/>
  <c r="N94" i="2"/>
  <c r="M12" i="2"/>
  <c r="M21" i="2"/>
  <c r="M30" i="2"/>
  <c r="M40" i="2"/>
  <c r="M47" i="2"/>
  <c r="M55" i="2"/>
  <c r="M63" i="2"/>
  <c r="M73" i="2"/>
  <c r="M83" i="2"/>
  <c r="M93" i="2"/>
  <c r="M94" i="2"/>
  <c r="L12" i="2"/>
  <c r="L21" i="2"/>
  <c r="L30" i="2"/>
  <c r="L40" i="2"/>
  <c r="L47" i="2"/>
  <c r="L55" i="2"/>
  <c r="L63" i="2"/>
  <c r="L73" i="2"/>
  <c r="L83" i="2"/>
  <c r="L93" i="2"/>
  <c r="L94" i="2"/>
  <c r="K12" i="2"/>
  <c r="K21" i="2"/>
  <c r="K30" i="2"/>
  <c r="K40" i="2"/>
  <c r="K47" i="2"/>
  <c r="K55" i="2"/>
  <c r="K63" i="2"/>
  <c r="K73" i="2"/>
  <c r="K83" i="2"/>
  <c r="K93" i="2"/>
  <c r="K94" i="2"/>
  <c r="J12" i="2"/>
  <c r="J21" i="2"/>
  <c r="J30" i="2"/>
  <c r="J40" i="2"/>
  <c r="J47" i="2"/>
  <c r="J55" i="2"/>
  <c r="J63" i="2"/>
  <c r="J73" i="2"/>
  <c r="J83" i="2"/>
  <c r="J93" i="2"/>
  <c r="J94" i="2"/>
  <c r="I12" i="2"/>
  <c r="I21" i="2"/>
  <c r="I30" i="2"/>
  <c r="I40" i="2"/>
  <c r="I47" i="2"/>
  <c r="I55" i="2"/>
  <c r="I63" i="2"/>
  <c r="I73" i="2"/>
  <c r="I83" i="2"/>
  <c r="I93" i="2"/>
  <c r="I94" i="2"/>
  <c r="H12" i="2"/>
  <c r="H21" i="2"/>
  <c r="H30" i="2"/>
  <c r="H40" i="2"/>
  <c r="H47" i="2"/>
  <c r="H55" i="2"/>
  <c r="H63" i="2"/>
  <c r="H73" i="2"/>
  <c r="H83" i="2"/>
  <c r="H93" i="2"/>
  <c r="H94" i="2"/>
  <c r="G12" i="2"/>
  <c r="G21" i="2"/>
  <c r="G30" i="2"/>
  <c r="G40" i="2"/>
  <c r="G47" i="2"/>
  <c r="G55" i="2"/>
  <c r="G63" i="2"/>
  <c r="G73" i="2"/>
  <c r="G83" i="2"/>
  <c r="G93" i="2"/>
  <c r="G94" i="2"/>
  <c r="F12" i="2"/>
  <c r="F21" i="2"/>
  <c r="F30" i="2"/>
  <c r="F40" i="2"/>
  <c r="F47" i="2"/>
  <c r="F55" i="2"/>
  <c r="F63" i="2"/>
  <c r="F73" i="2"/>
  <c r="F83" i="2"/>
  <c r="F93" i="2"/>
  <c r="F94" i="2"/>
  <c r="E12" i="2"/>
  <c r="E21" i="2"/>
  <c r="E30" i="2"/>
  <c r="E40" i="2"/>
  <c r="E47" i="2"/>
  <c r="E55" i="2"/>
  <c r="E63" i="2"/>
  <c r="E73" i="2"/>
  <c r="E83" i="2"/>
  <c r="E93" i="2"/>
  <c r="E94" i="2"/>
  <c r="D12" i="2"/>
  <c r="D21" i="2"/>
  <c r="D30" i="2"/>
  <c r="D40" i="2"/>
  <c r="D47" i="2"/>
  <c r="D55" i="2"/>
  <c r="D63" i="2"/>
  <c r="D73" i="2"/>
  <c r="D83" i="2"/>
  <c r="D93" i="2"/>
  <c r="D94" i="2"/>
  <c r="N12" i="1"/>
  <c r="N17" i="1"/>
  <c r="N21" i="1"/>
  <c r="N22" i="1"/>
  <c r="N31" i="1"/>
  <c r="N34" i="1"/>
  <c r="N36" i="1"/>
  <c r="N37" i="1"/>
  <c r="N41" i="1"/>
  <c r="N42" i="1"/>
  <c r="N50" i="1"/>
  <c r="N53" i="1"/>
  <c r="N55" i="1"/>
  <c r="N59" i="1"/>
  <c r="N60" i="1"/>
  <c r="N68" i="1"/>
  <c r="N77" i="1"/>
  <c r="N78" i="1"/>
  <c r="N85" i="1"/>
  <c r="N88" i="1"/>
  <c r="N94" i="1"/>
  <c r="N95" i="1"/>
  <c r="N103" i="1"/>
  <c r="N107" i="1"/>
  <c r="N113" i="1"/>
  <c r="N114" i="1"/>
  <c r="N122" i="1"/>
  <c r="N125" i="1"/>
  <c r="N131" i="1"/>
  <c r="N132" i="1"/>
  <c r="N141" i="1"/>
  <c r="N150" i="1"/>
  <c r="N151" i="1"/>
  <c r="N161" i="1"/>
  <c r="N165" i="1"/>
  <c r="N172" i="1"/>
  <c r="N173" i="1"/>
  <c r="N182" i="1"/>
  <c r="N185" i="1"/>
  <c r="N190" i="1"/>
  <c r="N191" i="1"/>
  <c r="N192" i="1"/>
  <c r="N193" i="1"/>
  <c r="M12" i="1"/>
  <c r="M21" i="1"/>
  <c r="M22" i="1"/>
  <c r="M31" i="1"/>
  <c r="M34" i="1"/>
  <c r="M36" i="1"/>
  <c r="M41" i="1"/>
  <c r="M42" i="1"/>
  <c r="M50" i="1"/>
  <c r="M53" i="1"/>
  <c r="M55" i="1"/>
  <c r="M59" i="1"/>
  <c r="M60" i="1"/>
  <c r="M68" i="1"/>
  <c r="M77" i="1"/>
  <c r="M78" i="1"/>
  <c r="M85" i="1"/>
  <c r="M88" i="1"/>
  <c r="M94" i="1"/>
  <c r="M95" i="1"/>
  <c r="M103" i="1"/>
  <c r="M107" i="1"/>
  <c r="M113" i="1"/>
  <c r="M114" i="1"/>
  <c r="M122" i="1"/>
  <c r="M125" i="1"/>
  <c r="M131" i="1"/>
  <c r="M132" i="1"/>
  <c r="M141" i="1"/>
  <c r="M150" i="1"/>
  <c r="M151" i="1"/>
  <c r="M161" i="1"/>
  <c r="M165" i="1"/>
  <c r="M172" i="1"/>
  <c r="M173" i="1"/>
  <c r="M182" i="1"/>
  <c r="M185" i="1"/>
  <c r="M190" i="1"/>
  <c r="M191" i="1"/>
  <c r="M192" i="1"/>
  <c r="M193" i="1"/>
  <c r="L12" i="1"/>
  <c r="L21" i="1"/>
  <c r="L22" i="1"/>
  <c r="L31" i="1"/>
  <c r="L34" i="1"/>
  <c r="L36" i="1"/>
  <c r="L41" i="1"/>
  <c r="L42" i="1"/>
  <c r="L50" i="1"/>
  <c r="L53" i="1"/>
  <c r="L55" i="1"/>
  <c r="L59" i="1"/>
  <c r="L60" i="1"/>
  <c r="L68" i="1"/>
  <c r="L77" i="1"/>
  <c r="L78" i="1"/>
  <c r="L85" i="1"/>
  <c r="L88" i="1"/>
  <c r="L94" i="1"/>
  <c r="L95" i="1"/>
  <c r="L103" i="1"/>
  <c r="L107" i="1"/>
  <c r="L113" i="1"/>
  <c r="L114" i="1"/>
  <c r="L122" i="1"/>
  <c r="L125" i="1"/>
  <c r="L131" i="1"/>
  <c r="L132" i="1"/>
  <c r="L141" i="1"/>
  <c r="L150" i="1"/>
  <c r="L151" i="1"/>
  <c r="L161" i="1"/>
  <c r="L165" i="1"/>
  <c r="L172" i="1"/>
  <c r="L173" i="1"/>
  <c r="L182" i="1"/>
  <c r="L185" i="1"/>
  <c r="L190" i="1"/>
  <c r="L191" i="1"/>
  <c r="L192" i="1"/>
  <c r="L193" i="1"/>
  <c r="K12" i="1"/>
  <c r="K17" i="1"/>
  <c r="K21" i="1"/>
  <c r="K22" i="1"/>
  <c r="K31" i="1"/>
  <c r="K34" i="1"/>
  <c r="K36" i="1"/>
  <c r="K41" i="1"/>
  <c r="K42" i="1"/>
  <c r="K50" i="1"/>
  <c r="K53" i="1"/>
  <c r="K55" i="1"/>
  <c r="K59" i="1"/>
  <c r="K60" i="1"/>
  <c r="K68" i="1"/>
  <c r="K77" i="1"/>
  <c r="K78" i="1"/>
  <c r="K85" i="1"/>
  <c r="K88" i="1"/>
  <c r="K94" i="1"/>
  <c r="K95" i="1"/>
  <c r="K103" i="1"/>
  <c r="K107" i="1"/>
  <c r="K113" i="1"/>
  <c r="K114" i="1"/>
  <c r="K122" i="1"/>
  <c r="K125" i="1"/>
  <c r="K131" i="1"/>
  <c r="K132" i="1"/>
  <c r="K141" i="1"/>
  <c r="K150" i="1"/>
  <c r="K151" i="1"/>
  <c r="K161" i="1"/>
  <c r="K165" i="1"/>
  <c r="K172" i="1"/>
  <c r="K173" i="1"/>
  <c r="K182" i="1"/>
  <c r="K185" i="1"/>
  <c r="K190" i="1"/>
  <c r="K191" i="1"/>
  <c r="K192" i="1"/>
  <c r="K193" i="1"/>
  <c r="J12" i="1"/>
  <c r="J21" i="1"/>
  <c r="J22" i="1"/>
  <c r="J31" i="1"/>
  <c r="J41" i="1"/>
  <c r="J42" i="1"/>
  <c r="J50" i="1"/>
  <c r="J59" i="1"/>
  <c r="J60" i="1"/>
  <c r="J68" i="1"/>
  <c r="J77" i="1"/>
  <c r="J78" i="1"/>
  <c r="J85" i="1"/>
  <c r="J94" i="1"/>
  <c r="J95" i="1"/>
  <c r="J103" i="1"/>
  <c r="J113" i="1"/>
  <c r="J114" i="1"/>
  <c r="J122" i="1"/>
  <c r="J131" i="1"/>
  <c r="J132" i="1"/>
  <c r="J141" i="1"/>
  <c r="J150" i="1"/>
  <c r="J151" i="1"/>
  <c r="J161" i="1"/>
  <c r="J172" i="1"/>
  <c r="J173" i="1"/>
  <c r="J182" i="1"/>
  <c r="J190" i="1"/>
  <c r="J191" i="1"/>
  <c r="J192" i="1"/>
  <c r="J193" i="1"/>
  <c r="I12" i="1"/>
  <c r="I21" i="1"/>
  <c r="I22" i="1"/>
  <c r="I31" i="1"/>
  <c r="I34" i="1"/>
  <c r="I41" i="1"/>
  <c r="I42" i="1"/>
  <c r="I50" i="1"/>
  <c r="I53" i="1"/>
  <c r="I59" i="1"/>
  <c r="I60" i="1"/>
  <c r="I68" i="1"/>
  <c r="I77" i="1"/>
  <c r="I78" i="1"/>
  <c r="I85" i="1"/>
  <c r="I88" i="1"/>
  <c r="I94" i="1"/>
  <c r="I95" i="1"/>
  <c r="I103" i="1"/>
  <c r="I113" i="1"/>
  <c r="I114" i="1"/>
  <c r="I122" i="1"/>
  <c r="I125" i="1"/>
  <c r="I131" i="1"/>
  <c r="I132" i="1"/>
  <c r="I141" i="1"/>
  <c r="I150" i="1"/>
  <c r="I151" i="1"/>
  <c r="I161" i="1"/>
  <c r="I165" i="1"/>
  <c r="I172" i="1"/>
  <c r="I173" i="1"/>
  <c r="I182" i="1"/>
  <c r="I185" i="1"/>
  <c r="I190" i="1"/>
  <c r="I191" i="1"/>
  <c r="I192" i="1"/>
  <c r="I193" i="1"/>
  <c r="H12" i="1"/>
  <c r="H17" i="1"/>
  <c r="H21" i="1"/>
  <c r="H22" i="1"/>
  <c r="H31" i="1"/>
  <c r="H34" i="1"/>
  <c r="H36" i="1"/>
  <c r="H41" i="1"/>
  <c r="H42" i="1"/>
  <c r="H50" i="1"/>
  <c r="H53" i="1"/>
  <c r="H55" i="1"/>
  <c r="H59" i="1"/>
  <c r="H60" i="1"/>
  <c r="H68" i="1"/>
  <c r="H77" i="1"/>
  <c r="H78" i="1"/>
  <c r="H85" i="1"/>
  <c r="H88" i="1"/>
  <c r="H94" i="1"/>
  <c r="H95" i="1"/>
  <c r="H103" i="1"/>
  <c r="H107" i="1"/>
  <c r="H113" i="1"/>
  <c r="H114" i="1"/>
  <c r="H122" i="1"/>
  <c r="H125" i="1"/>
  <c r="H131" i="1"/>
  <c r="H132" i="1"/>
  <c r="H141" i="1"/>
  <c r="H150" i="1"/>
  <c r="H151" i="1"/>
  <c r="H161" i="1"/>
  <c r="H165" i="1"/>
  <c r="H172" i="1"/>
  <c r="H173" i="1"/>
  <c r="H182" i="1"/>
  <c r="H185" i="1"/>
  <c r="H190" i="1"/>
  <c r="H191" i="1"/>
  <c r="H192" i="1"/>
  <c r="H193" i="1"/>
  <c r="G12" i="1"/>
  <c r="G21" i="1"/>
  <c r="G22" i="1"/>
  <c r="G31" i="1"/>
  <c r="G36" i="1"/>
  <c r="G41" i="1"/>
  <c r="G42" i="1"/>
  <c r="G50" i="1"/>
  <c r="G53" i="1"/>
  <c r="G59" i="1"/>
  <c r="G60" i="1"/>
  <c r="G68" i="1"/>
  <c r="G77" i="1"/>
  <c r="G78" i="1"/>
  <c r="G85" i="1"/>
  <c r="G88" i="1"/>
  <c r="G94" i="1"/>
  <c r="G95" i="1"/>
  <c r="G103" i="1"/>
  <c r="G107" i="1"/>
  <c r="G113" i="1"/>
  <c r="G114" i="1"/>
  <c r="G122" i="1"/>
  <c r="G125" i="1"/>
  <c r="G131" i="1"/>
  <c r="G132" i="1"/>
  <c r="G141" i="1"/>
  <c r="G150" i="1"/>
  <c r="G151" i="1"/>
  <c r="G161" i="1"/>
  <c r="G165" i="1"/>
  <c r="G172" i="1"/>
  <c r="G173" i="1"/>
  <c r="G182" i="1"/>
  <c r="G185" i="1"/>
  <c r="G190" i="1"/>
  <c r="G191" i="1"/>
  <c r="G192" i="1"/>
  <c r="G193" i="1"/>
  <c r="F12" i="1"/>
  <c r="F21" i="1"/>
  <c r="F22" i="1"/>
  <c r="F31" i="1"/>
  <c r="F36" i="1"/>
  <c r="F41" i="1"/>
  <c r="F42" i="1"/>
  <c r="F50" i="1"/>
  <c r="F53" i="1"/>
  <c r="F59" i="1"/>
  <c r="F60" i="1"/>
  <c r="F68" i="1"/>
  <c r="F77" i="1"/>
  <c r="F78" i="1"/>
  <c r="F85" i="1"/>
  <c r="F88" i="1"/>
  <c r="F94" i="1"/>
  <c r="F95" i="1"/>
  <c r="F103" i="1"/>
  <c r="F107" i="1"/>
  <c r="F113" i="1"/>
  <c r="F114" i="1"/>
  <c r="F122" i="1"/>
  <c r="F125" i="1"/>
  <c r="F131" i="1"/>
  <c r="F132" i="1"/>
  <c r="F141" i="1"/>
  <c r="F150" i="1"/>
  <c r="F151" i="1"/>
  <c r="F161" i="1"/>
  <c r="F165" i="1"/>
  <c r="F172" i="1"/>
  <c r="F173" i="1"/>
  <c r="F182" i="1"/>
  <c r="F185" i="1"/>
  <c r="F190" i="1"/>
  <c r="F191" i="1"/>
  <c r="F192" i="1"/>
  <c r="F193" i="1"/>
  <c r="E12" i="1"/>
  <c r="E21" i="1"/>
  <c r="E22" i="1"/>
  <c r="E31" i="1"/>
  <c r="E36" i="1"/>
  <c r="E41" i="1"/>
  <c r="E42" i="1"/>
  <c r="E50" i="1"/>
  <c r="E53" i="1"/>
  <c r="E59" i="1"/>
  <c r="E60" i="1"/>
  <c r="E68" i="1"/>
  <c r="E77" i="1"/>
  <c r="E78" i="1"/>
  <c r="E85" i="1"/>
  <c r="E88" i="1"/>
  <c r="E94" i="1"/>
  <c r="E95" i="1"/>
  <c r="E103" i="1"/>
  <c r="E107" i="1"/>
  <c r="E113" i="1"/>
  <c r="E114" i="1"/>
  <c r="E122" i="1"/>
  <c r="E125" i="1"/>
  <c r="E131" i="1"/>
  <c r="E132" i="1"/>
  <c r="E141" i="1"/>
  <c r="E150" i="1"/>
  <c r="E151" i="1"/>
  <c r="E161" i="1"/>
  <c r="E165" i="1"/>
  <c r="E172" i="1"/>
  <c r="E173" i="1"/>
  <c r="E182" i="1"/>
  <c r="E185" i="1"/>
  <c r="E190" i="1"/>
  <c r="E191" i="1"/>
  <c r="E192" i="1"/>
  <c r="E193" i="1"/>
  <c r="D12" i="1"/>
  <c r="D21" i="1"/>
  <c r="D22" i="1"/>
  <c r="D31" i="1"/>
  <c r="D36" i="1"/>
  <c r="D41" i="1"/>
  <c r="D42" i="1"/>
  <c r="D50" i="1"/>
  <c r="D53" i="1"/>
  <c r="D59" i="1"/>
  <c r="D60" i="1"/>
  <c r="D68" i="1"/>
  <c r="D77" i="1"/>
  <c r="D78" i="1"/>
  <c r="D85" i="1"/>
  <c r="D88" i="1"/>
  <c r="D94" i="1"/>
  <c r="D95" i="1"/>
  <c r="D103" i="1"/>
  <c r="D107" i="1"/>
  <c r="D113" i="1"/>
  <c r="D114" i="1"/>
  <c r="D122" i="1"/>
  <c r="D125" i="1"/>
  <c r="D131" i="1"/>
  <c r="D132" i="1"/>
  <c r="D141" i="1"/>
  <c r="D150" i="1"/>
  <c r="D151" i="1"/>
  <c r="D161" i="1"/>
  <c r="D165" i="1"/>
  <c r="D172" i="1"/>
  <c r="D173" i="1"/>
  <c r="D182" i="1"/>
  <c r="D185" i="1"/>
  <c r="D190" i="1"/>
  <c r="D191" i="1"/>
  <c r="D192" i="1"/>
  <c r="D193" i="1"/>
</calcChain>
</file>

<file path=xl/sharedStrings.xml><?xml version="1.0" encoding="utf-8"?>
<sst xmlns="http://schemas.openxmlformats.org/spreadsheetml/2006/main" count="908" uniqueCount="166">
  <si>
    <t>Примерное 10-дневное меню для школьников с 11 лет и старше  2020/21 год</t>
  </si>
  <si>
    <t>№ ТК по сборнику рецептур блюд*</t>
  </si>
  <si>
    <t>Наименование блюда</t>
  </si>
  <si>
    <t>Выход             с 11-17 лет</t>
  </si>
  <si>
    <t>Белки</t>
  </si>
  <si>
    <t>Жиры</t>
  </si>
  <si>
    <t>Углеводы</t>
  </si>
  <si>
    <t>э/ц ккл</t>
  </si>
  <si>
    <t>Витамины, мг на 100 г</t>
  </si>
  <si>
    <t>Минеральные в-ва</t>
  </si>
  <si>
    <t>В1</t>
  </si>
  <si>
    <t>С</t>
  </si>
  <si>
    <t>А</t>
  </si>
  <si>
    <t>Са</t>
  </si>
  <si>
    <t>Р</t>
  </si>
  <si>
    <t>Mg</t>
  </si>
  <si>
    <t>Fe</t>
  </si>
  <si>
    <t>ДЕНЬ № 1</t>
  </si>
  <si>
    <t>Завтрак</t>
  </si>
  <si>
    <t>№ 173 Тутильян</t>
  </si>
  <si>
    <t>Каша молочная пшеничная</t>
  </si>
  <si>
    <t>200</t>
  </si>
  <si>
    <t>№432</t>
  </si>
  <si>
    <t>Чай с молоком</t>
  </si>
  <si>
    <t>№3</t>
  </si>
  <si>
    <t xml:space="preserve">Бутерброд с сыром </t>
  </si>
  <si>
    <t>50</t>
  </si>
  <si>
    <t>ПР</t>
  </si>
  <si>
    <t>Хлеб пшеничный</t>
  </si>
  <si>
    <t>35</t>
  </si>
  <si>
    <t>№338 Тутитльян</t>
  </si>
  <si>
    <t xml:space="preserve">Фрукты свежие </t>
  </si>
  <si>
    <t>100</t>
  </si>
  <si>
    <t>ИТОГО:</t>
  </si>
  <si>
    <t>Обед</t>
  </si>
  <si>
    <t>№70-75</t>
  </si>
  <si>
    <t>Овощи по сезону</t>
  </si>
  <si>
    <t>№108(2)</t>
  </si>
  <si>
    <t xml:space="preserve">Суп  крестьянский с крупой </t>
  </si>
  <si>
    <t>250</t>
  </si>
  <si>
    <t>№243</t>
  </si>
  <si>
    <t xml:space="preserve">Сосиска отварная </t>
  </si>
  <si>
    <t>№353(2)</t>
  </si>
  <si>
    <t>Каша гречневая рассыпчатая</t>
  </si>
  <si>
    <t>180</t>
  </si>
  <si>
    <t>№349</t>
  </si>
  <si>
    <t>Компот из сухофруктов</t>
  </si>
  <si>
    <t>№ПР481</t>
  </si>
  <si>
    <t>40</t>
  </si>
  <si>
    <t>Хлеб ржаной</t>
  </si>
  <si>
    <t>ИТОГО ЗА ДЕНЬ:</t>
  </si>
  <si>
    <t>ДЕНЬ № 2</t>
  </si>
  <si>
    <t>60</t>
  </si>
  <si>
    <t>0,0,12</t>
  </si>
  <si>
    <t>№ 342</t>
  </si>
  <si>
    <t>Рагу из птицы</t>
  </si>
  <si>
    <t>280</t>
  </si>
  <si>
    <t xml:space="preserve">Кондитерское  изделие </t>
  </si>
  <si>
    <t>№407</t>
  </si>
  <si>
    <t>Сок</t>
  </si>
  <si>
    <t>30</t>
  </si>
  <si>
    <t>№ 95(2)</t>
  </si>
  <si>
    <t xml:space="preserve">Щи из свежей капусты </t>
  </si>
  <si>
    <t>№285</t>
  </si>
  <si>
    <t xml:space="preserve">Шницель рыбный рубленный </t>
  </si>
  <si>
    <t>№360</t>
  </si>
  <si>
    <t>Картофель отварной или пюре картофельное</t>
  </si>
  <si>
    <t>№342</t>
  </si>
  <si>
    <t>Компот из св. яблок</t>
  </si>
  <si>
    <t>ДЕНЬ № 3</t>
  </si>
  <si>
    <t>№133(3)</t>
  </si>
  <si>
    <t>Суп молочный с изделиями макаронными</t>
  </si>
  <si>
    <t>№ 376</t>
  </si>
  <si>
    <t>Чай с сахаром и лимоном</t>
  </si>
  <si>
    <t>№209 Тутильян</t>
  </si>
  <si>
    <t>Яйца вареные</t>
  </si>
  <si>
    <t>№115(2)</t>
  </si>
  <si>
    <t>Суп картофельный с бобовыми</t>
  </si>
  <si>
    <t>№311(2)</t>
  </si>
  <si>
    <t xml:space="preserve">Биточки мясные </t>
  </si>
  <si>
    <t>№353(1)</t>
  </si>
  <si>
    <t>Каша перловая рассыпчатая</t>
  </si>
  <si>
    <t>Кисломолочный продукт</t>
  </si>
  <si>
    <t>ДЕНЬ № 4</t>
  </si>
  <si>
    <t>№303</t>
  </si>
  <si>
    <t>Каша вязкая из крупы гречневой</t>
  </si>
  <si>
    <t>Сосиска отварная с маслом</t>
  </si>
  <si>
    <t>30/3</t>
  </si>
  <si>
    <t>№434</t>
  </si>
  <si>
    <t>Какао с молоком</t>
  </si>
  <si>
    <t>№116(2)</t>
  </si>
  <si>
    <t>Суп картофельный с макаронными изделиями</t>
  </si>
  <si>
    <t>№304</t>
  </si>
  <si>
    <t>Плов из птицы</t>
  </si>
  <si>
    <t>ДЕНЬ № 5</t>
  </si>
  <si>
    <t>№267(1)</t>
  </si>
  <si>
    <t xml:space="preserve">Запеканка из творога с соусом сладким </t>
  </si>
  <si>
    <t>120/30</t>
  </si>
  <si>
    <t>Чай  с сахаром</t>
  </si>
  <si>
    <t>№82</t>
  </si>
  <si>
    <t>Борщ из свежей капусты с картофелем</t>
  </si>
  <si>
    <t>№283</t>
  </si>
  <si>
    <t>Биточки рыбные школьные</t>
  </si>
  <si>
    <t>№175</t>
  </si>
  <si>
    <t>Рагу из овощей</t>
  </si>
  <si>
    <t>Компот из свежих фруктов</t>
  </si>
  <si>
    <t>ДЕНЬ №6</t>
  </si>
  <si>
    <t>Каша молочная геркулесовая</t>
  </si>
  <si>
    <t>№246</t>
  </si>
  <si>
    <t>Макароны отварные</t>
  </si>
  <si>
    <t>№255</t>
  </si>
  <si>
    <t xml:space="preserve">Печень по-строгановски </t>
  </si>
  <si>
    <t>ДЕНЬ № 7</t>
  </si>
  <si>
    <t>№291</t>
  </si>
  <si>
    <t>Плов из отварного мяса</t>
  </si>
  <si>
    <t>№ 290</t>
  </si>
  <si>
    <t xml:space="preserve">Птица тушеная </t>
  </si>
  <si>
    <t>Крупа пшеничная</t>
  </si>
  <si>
    <t>№ПР407</t>
  </si>
  <si>
    <t>Сок фруктовый</t>
  </si>
  <si>
    <t>ДЕНЬ № 8</t>
  </si>
  <si>
    <t>№ 248</t>
  </si>
  <si>
    <t>Макароны отварные с сыром</t>
  </si>
  <si>
    <t>125/5/20</t>
  </si>
  <si>
    <t>№433</t>
  </si>
  <si>
    <t>Напиток кофейный на молоке</t>
  </si>
  <si>
    <t>№ 114(2)</t>
  </si>
  <si>
    <t>Суп картофельный с  крупой</t>
  </si>
  <si>
    <t>Тефтели рыбные</t>
  </si>
  <si>
    <t>Каша рисовая рассыпчатая</t>
  </si>
  <si>
    <t>Компот из св. фруктов</t>
  </si>
  <si>
    <t>ДЕНЬ №9</t>
  </si>
  <si>
    <t>№272</t>
  </si>
  <si>
    <t>Рыба припущенная с маслом сливочным</t>
  </si>
  <si>
    <t>ДЕНЬ № 9</t>
  </si>
  <si>
    <t>№113</t>
  </si>
  <si>
    <t>Суп-лапша по-домашнему</t>
  </si>
  <si>
    <t>№311</t>
  </si>
  <si>
    <t>Котлеты  мясные школьные</t>
  </si>
  <si>
    <t>Напиток из сухофруктов</t>
  </si>
  <si>
    <t>ДЕНЬ № 10</t>
  </si>
  <si>
    <t>№321 Тутильян</t>
  </si>
  <si>
    <t xml:space="preserve">Капуста тушеная </t>
  </si>
  <si>
    <t>150</t>
  </si>
  <si>
    <t xml:space="preserve">Колбаса вареная  отварная </t>
  </si>
  <si>
    <t>№155</t>
  </si>
  <si>
    <t>Суп картофельный с горохом</t>
  </si>
  <si>
    <t>ВСЕГО:</t>
  </si>
  <si>
    <t>СРЕДНЕЕ ЗА 1ДЕНЬ:</t>
  </si>
  <si>
    <t>70/30</t>
  </si>
  <si>
    <t>80/20</t>
  </si>
  <si>
    <t>Примерное 10-дневное меню для школьников   завтрак с 7-11 лет на  20/21гг</t>
  </si>
  <si>
    <t>Завтраки</t>
  </si>
  <si>
    <t>Выход             с 7-11 лет</t>
  </si>
  <si>
    <t>ДЕНЬ № 6</t>
  </si>
  <si>
    <t>230</t>
  </si>
  <si>
    <t>80/5</t>
  </si>
  <si>
    <t>*Сборник рецептур на продукцию для обучающихся во всех образовательных учреждениях (Сборник технических нормативов) 2011 год. Могильный М. П.; Тутельян В. А.; Зайцева Т. А. ТЕХНОЛОГИЧЕСКАЯ ИНСТРУКЦИЯ ПО ПРОИЗВОДСТВУ КУЛИНАРНОЙ ПРОДУКЦИИ ДЛЯ ПИТАНИЯ ДЕТЕЙ И ПОДРОСТКОВ ШКОЛЬНОГО ВОЗРАСТА В ОРГАНИЗОВАННЫХ КОЛЛЕКТИВАХ (К ГОСТ 30390-95/ГОСТ Р 50763-95) ТИТОВ 2006 ПРАКТИЧЕСКОЕ РУКОВОДСТВО для врачей-диетологов, медицинских сестер диетических, специалистов общественного питания. Тутельян В.А., Гаппаров М.М.Г., Батурин А.К., Погожева А.В., Шарафетдинов Х.Х., Плотникова О.А., Павлючкова М.С., Гроздова Т.Ю., Ким И.И., Шатурная И.В., Керимова М.Г. 2014г.</t>
  </si>
  <si>
    <t xml:space="preserve"> </t>
  </si>
  <si>
    <t>Примерное 10-дневное меню для школьников с 7-11 лет 2020/21 год</t>
  </si>
  <si>
    <t xml:space="preserve"> обед</t>
  </si>
  <si>
    <t>Сосиска отварная с соусом</t>
  </si>
  <si>
    <t>Шницель рыбный рубленныйс соусом</t>
  </si>
  <si>
    <t>Биточки мясные с соусом</t>
  </si>
  <si>
    <t>Биточки рыбные школьные с соусом</t>
  </si>
  <si>
    <t>Тефтели рыбные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</si>
</sst>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2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5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7">
    <xf numFmtId="0" fontId="0" fillId="0" borderId="0" xfId="0"/>
    <xf numFmtId="0" fontId="0" fillId="2" borderId="0" xfId="0" applyFill="1" applyAlignment="1"/>
    <xf numFmtId="0" fontId="0" fillId="0" borderId="0" xfId="0" applyAlignment="1"/>
    <xf numFmtId="0" fontId="2" fillId="2" borderId="0" xfId="1" applyNumberFormat="1" applyFont="1" applyFill="1" applyBorder="1" applyAlignment="1" applyProtection="1">
      <alignment horizontal="center" vertical="top"/>
    </xf>
    <xf numFmtId="0" fontId="3" fillId="2" borderId="0" xfId="1" applyNumberFormat="1" applyFont="1" applyFill="1" applyBorder="1" applyAlignment="1" applyProtection="1">
      <alignment vertical="top"/>
    </xf>
    <xf numFmtId="0" fontId="4" fillId="2" borderId="1" xfId="1" applyNumberFormat="1" applyFont="1" applyFill="1" applyBorder="1" applyAlignment="1" applyProtection="1">
      <alignment horizontal="center" vertical="center"/>
    </xf>
    <xf numFmtId="0" fontId="6" fillId="2" borderId="1" xfId="1" applyNumberFormat="1" applyFont="1" applyFill="1" applyBorder="1" applyAlignment="1" applyProtection="1">
      <alignment horizontal="left" vertical="top" wrapText="1"/>
    </xf>
    <xf numFmtId="0" fontId="7" fillId="2" borderId="1" xfId="1" applyNumberFormat="1" applyFont="1" applyFill="1" applyBorder="1" applyAlignment="1" applyProtection="1">
      <alignment horizontal="center" vertical="top"/>
    </xf>
    <xf numFmtId="0" fontId="8" fillId="2" borderId="1" xfId="1" applyNumberFormat="1" applyFont="1" applyFill="1" applyBorder="1" applyAlignment="1" applyProtection="1">
      <alignment horizontal="center" vertical="top" wrapText="1"/>
    </xf>
    <xf numFmtId="0" fontId="3" fillId="2" borderId="1" xfId="1" applyNumberFormat="1" applyFont="1" applyFill="1" applyBorder="1" applyAlignment="1" applyProtection="1">
      <alignment vertical="top"/>
    </xf>
    <xf numFmtId="0" fontId="9" fillId="2" borderId="1" xfId="1" applyNumberFormat="1" applyFont="1" applyFill="1" applyBorder="1" applyAlignment="1" applyProtection="1">
      <alignment horizontal="left" vertical="center" wrapText="1"/>
    </xf>
    <xf numFmtId="0" fontId="5" fillId="0" borderId="1" xfId="1" applyNumberFormat="1" applyFont="1" applyFill="1" applyBorder="1" applyAlignment="1" applyProtection="1">
      <alignment vertical="center" wrapText="1"/>
    </xf>
    <xf numFmtId="0" fontId="9" fillId="2" borderId="1" xfId="1" applyNumberFormat="1" applyFont="1" applyFill="1" applyBorder="1" applyAlignment="1" applyProtection="1">
      <alignment horizontal="center" vertical="center"/>
    </xf>
    <xf numFmtId="0" fontId="9" fillId="2" borderId="3" xfId="1" applyNumberFormat="1" applyFont="1" applyFill="1" applyBorder="1" applyAlignment="1" applyProtection="1">
      <alignment horizontal="center" vertical="center"/>
    </xf>
    <xf numFmtId="0" fontId="9" fillId="0" borderId="1" xfId="1" applyNumberFormat="1" applyFont="1" applyFill="1" applyBorder="1" applyAlignment="1" applyProtection="1">
      <alignment vertical="top"/>
    </xf>
    <xf numFmtId="49" fontId="10" fillId="2" borderId="1" xfId="1" applyNumberFormat="1" applyFont="1" applyFill="1" applyBorder="1" applyAlignment="1" applyProtection="1">
      <alignment horizontal="left" vertical="center" wrapText="1"/>
    </xf>
    <xf numFmtId="0" fontId="11" fillId="0" borderId="1" xfId="1" applyNumberFormat="1" applyFont="1" applyFill="1" applyBorder="1" applyAlignment="1" applyProtection="1">
      <alignment vertical="center" wrapText="1"/>
    </xf>
    <xf numFmtId="49" fontId="9" fillId="2" borderId="1" xfId="1" applyNumberFormat="1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2" fontId="9" fillId="2" borderId="3" xfId="1" applyNumberFormat="1" applyFont="1" applyFill="1" applyBorder="1" applyAlignment="1" applyProtection="1">
      <alignment horizontal="center" vertical="center"/>
    </xf>
    <xf numFmtId="2" fontId="9" fillId="2" borderId="1" xfId="1" applyNumberFormat="1" applyFont="1" applyFill="1" applyBorder="1" applyAlignment="1" applyProtection="1">
      <alignment horizontal="center" vertical="center"/>
    </xf>
    <xf numFmtId="49" fontId="9" fillId="2" borderId="1" xfId="1" applyNumberFormat="1" applyFont="1" applyFill="1" applyBorder="1" applyAlignment="1" applyProtection="1">
      <alignment horizontal="left" vertical="center" wrapText="1"/>
    </xf>
    <xf numFmtId="2" fontId="9" fillId="2" borderId="2" xfId="1" applyNumberFormat="1" applyFont="1" applyFill="1" applyBorder="1" applyAlignment="1" applyProtection="1">
      <alignment horizontal="center" vertical="center"/>
    </xf>
    <xf numFmtId="49" fontId="13" fillId="2" borderId="1" xfId="1" applyNumberFormat="1" applyFont="1" applyFill="1" applyBorder="1" applyAlignment="1" applyProtection="1">
      <alignment horizontal="left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2" fontId="4" fillId="2" borderId="1" xfId="1" applyNumberFormat="1" applyFont="1" applyFill="1" applyBorder="1" applyAlignment="1" applyProtection="1">
      <alignment horizontal="center" vertical="center"/>
    </xf>
    <xf numFmtId="0" fontId="5" fillId="2" borderId="1" xfId="1" applyNumberFormat="1" applyFont="1" applyFill="1" applyBorder="1" applyAlignment="1" applyProtection="1">
      <alignment vertical="center" wrapText="1"/>
    </xf>
    <xf numFmtId="0" fontId="11" fillId="2" borderId="1" xfId="1" applyNumberFormat="1" applyFont="1" applyFill="1" applyBorder="1" applyAlignment="1" applyProtection="1">
      <alignment horizontal="left" wrapText="1"/>
    </xf>
    <xf numFmtId="49" fontId="9" fillId="2" borderId="1" xfId="1" applyNumberFormat="1" applyFont="1" applyFill="1" applyBorder="1" applyAlignment="1" applyProtection="1">
      <alignment horizontal="center" vertical="top"/>
    </xf>
    <xf numFmtId="0" fontId="11" fillId="2" borderId="1" xfId="1" applyNumberFormat="1" applyFont="1" applyFill="1" applyBorder="1" applyAlignment="1" applyProtection="1">
      <alignment vertical="center" wrapText="1"/>
    </xf>
    <xf numFmtId="49" fontId="14" fillId="2" borderId="1" xfId="0" applyNumberFormat="1" applyFont="1" applyFill="1" applyBorder="1" applyAlignment="1">
      <alignment horizontal="center" vertical="top" wrapText="1"/>
    </xf>
    <xf numFmtId="2" fontId="9" fillId="2" borderId="1" xfId="0" applyNumberFormat="1" applyFont="1" applyFill="1" applyBorder="1" applyAlignment="1">
      <alignment horizontal="center"/>
    </xf>
    <xf numFmtId="2" fontId="9" fillId="2" borderId="6" xfId="0" applyNumberFormat="1" applyFont="1" applyFill="1" applyBorder="1" applyAlignment="1">
      <alignment horizontal="center"/>
    </xf>
    <xf numFmtId="0" fontId="9" fillId="2" borderId="0" xfId="0" applyFont="1" applyFill="1" applyAlignment="1"/>
    <xf numFmtId="0" fontId="9" fillId="0" borderId="0" xfId="0" applyFont="1" applyAlignment="1"/>
    <xf numFmtId="0" fontId="5" fillId="2" borderId="1" xfId="1" applyNumberFormat="1" applyFont="1" applyFill="1" applyBorder="1" applyAlignment="1" applyProtection="1">
      <alignment horizontal="left" vertical="top" wrapText="1"/>
    </xf>
    <xf numFmtId="0" fontId="5" fillId="0" borderId="1" xfId="1" applyNumberFormat="1" applyFont="1" applyFill="1" applyBorder="1" applyAlignment="1" applyProtection="1">
      <alignment horizontal="left" wrapText="1"/>
    </xf>
    <xf numFmtId="2" fontId="9" fillId="2" borderId="1" xfId="1" applyNumberFormat="1" applyFont="1" applyFill="1" applyBorder="1" applyAlignment="1" applyProtection="1">
      <alignment horizontal="center" vertical="top"/>
    </xf>
    <xf numFmtId="2" fontId="9" fillId="2" borderId="3" xfId="1" applyNumberFormat="1" applyFont="1" applyFill="1" applyBorder="1" applyAlignment="1" applyProtection="1">
      <alignment horizontal="center" vertical="top"/>
    </xf>
    <xf numFmtId="0" fontId="11" fillId="0" borderId="1" xfId="1" applyNumberFormat="1" applyFont="1" applyFill="1" applyBorder="1" applyAlignment="1" applyProtection="1">
      <alignment horizontal="left" wrapText="1"/>
    </xf>
    <xf numFmtId="0" fontId="1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1" fillId="0" borderId="1" xfId="1" applyNumberFormat="1" applyFont="1" applyFill="1" applyBorder="1" applyAlignment="1" applyProtection="1">
      <alignment horizontal="left" vertical="top" wrapText="1"/>
    </xf>
    <xf numFmtId="0" fontId="5" fillId="0" borderId="1" xfId="1" applyNumberFormat="1" applyFont="1" applyFill="1" applyBorder="1" applyAlignment="1" applyProtection="1">
      <alignment horizontal="left" vertical="top" wrapText="1"/>
    </xf>
    <xf numFmtId="2" fontId="4" fillId="2" borderId="1" xfId="1" applyNumberFormat="1" applyFont="1" applyFill="1" applyBorder="1" applyAlignment="1" applyProtection="1">
      <alignment horizontal="center" vertical="top"/>
    </xf>
    <xf numFmtId="0" fontId="5" fillId="2" borderId="1" xfId="1" applyNumberFormat="1" applyFont="1" applyFill="1" applyBorder="1" applyAlignment="1" applyProtection="1">
      <alignment horizontal="left" wrapText="1"/>
    </xf>
    <xf numFmtId="0" fontId="11" fillId="2" borderId="1" xfId="1" applyNumberFormat="1" applyFont="1" applyFill="1" applyBorder="1" applyAlignment="1" applyProtection="1">
      <alignment horizontal="left" vertical="top" wrapText="1"/>
    </xf>
    <xf numFmtId="0" fontId="15" fillId="2" borderId="1" xfId="1" applyNumberFormat="1" applyFont="1" applyFill="1" applyBorder="1" applyAlignment="1" applyProtection="1">
      <alignment vertical="center" wrapText="1"/>
    </xf>
    <xf numFmtId="0" fontId="9" fillId="2" borderId="1" xfId="1" applyNumberFormat="1" applyFont="1" applyFill="1" applyBorder="1" applyAlignment="1" applyProtection="1">
      <alignment horizontal="center" vertical="top"/>
    </xf>
    <xf numFmtId="2" fontId="9" fillId="2" borderId="7" xfId="0" applyNumberFormat="1" applyFont="1" applyFill="1" applyBorder="1" applyAlignment="1">
      <alignment horizontal="center" vertical="center"/>
    </xf>
    <xf numFmtId="49" fontId="16" fillId="2" borderId="1" xfId="1" applyNumberFormat="1" applyFont="1" applyFill="1" applyBorder="1" applyAlignment="1" applyProtection="1">
      <alignment horizontal="left" vertical="center" wrapText="1"/>
    </xf>
    <xf numFmtId="49" fontId="9" fillId="2" borderId="3" xfId="1" applyNumberFormat="1" applyFont="1" applyFill="1" applyBorder="1" applyAlignment="1" applyProtection="1">
      <alignment horizontal="center" vertical="center"/>
    </xf>
    <xf numFmtId="0" fontId="17" fillId="3" borderId="1" xfId="0" applyFont="1" applyFill="1" applyBorder="1" applyAlignment="1">
      <alignment horizontal="center"/>
    </xf>
    <xf numFmtId="2" fontId="9" fillId="2" borderId="4" xfId="1" applyNumberFormat="1" applyFont="1" applyFill="1" applyBorder="1" applyAlignment="1" applyProtection="1">
      <alignment horizontal="center" vertical="center"/>
    </xf>
    <xf numFmtId="0" fontId="14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left" vertical="center" wrapText="1"/>
    </xf>
    <xf numFmtId="49" fontId="9" fillId="4" borderId="6" xfId="0" applyNumberFormat="1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49" fontId="9" fillId="2" borderId="6" xfId="1" applyNumberFormat="1" applyFont="1" applyFill="1" applyBorder="1" applyAlignment="1" applyProtection="1">
      <alignment horizontal="left" vertical="center" wrapText="1"/>
    </xf>
    <xf numFmtId="0" fontId="14" fillId="2" borderId="6" xfId="0" applyFont="1" applyFill="1" applyBorder="1" applyAlignment="1">
      <alignment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  <xf numFmtId="2" fontId="9" fillId="2" borderId="7" xfId="1" applyNumberFormat="1" applyFont="1" applyFill="1" applyBorder="1" applyAlignment="1" applyProtection="1">
      <alignment horizontal="center" vertical="center"/>
    </xf>
    <xf numFmtId="0" fontId="18" fillId="2" borderId="1" xfId="1" applyNumberFormat="1" applyFont="1" applyFill="1" applyBorder="1" applyAlignment="1" applyProtection="1">
      <alignment vertical="center" wrapText="1"/>
    </xf>
    <xf numFmtId="0" fontId="5" fillId="2" borderId="1" xfId="1" applyNumberFormat="1" applyFont="1" applyFill="1" applyBorder="1" applyAlignment="1" applyProtection="1">
      <alignment horizontal="left" vertical="center" wrapText="1"/>
    </xf>
    <xf numFmtId="49" fontId="9" fillId="2" borderId="0" xfId="1" applyNumberFormat="1" applyFont="1" applyFill="1" applyBorder="1" applyAlignment="1" applyProtection="1">
      <alignment horizontal="left" vertical="center" wrapText="1"/>
    </xf>
    <xf numFmtId="49" fontId="9" fillId="2" borderId="1" xfId="1" applyNumberFormat="1" applyFont="1" applyFill="1" applyBorder="1" applyAlignment="1" applyProtection="1">
      <alignment vertical="top"/>
    </xf>
    <xf numFmtId="2" fontId="9" fillId="2" borderId="1" xfId="1" applyNumberFormat="1" applyFont="1" applyFill="1" applyBorder="1" applyAlignment="1" applyProtection="1">
      <alignment vertical="top"/>
    </xf>
    <xf numFmtId="0" fontId="1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19" fillId="0" borderId="1" xfId="1" applyNumberFormat="1" applyFont="1" applyFill="1" applyBorder="1" applyAlignment="1" applyProtection="1">
      <alignment horizontal="left" wrapText="1"/>
    </xf>
    <xf numFmtId="2" fontId="4" fillId="2" borderId="3" xfId="1" applyNumberFormat="1" applyFont="1" applyFill="1" applyBorder="1" applyAlignment="1" applyProtection="1">
      <alignment horizontal="center" vertical="center"/>
    </xf>
    <xf numFmtId="0" fontId="15" fillId="2" borderId="1" xfId="1" applyNumberFormat="1" applyFont="1" applyFill="1" applyBorder="1" applyAlignment="1" applyProtection="1">
      <alignment horizontal="left" vertical="top" wrapText="1"/>
    </xf>
    <xf numFmtId="0" fontId="9" fillId="2" borderId="3" xfId="1" applyNumberFormat="1" applyFont="1" applyFill="1" applyBorder="1" applyAlignment="1" applyProtection="1">
      <alignment horizontal="center" vertical="top"/>
    </xf>
    <xf numFmtId="0" fontId="5" fillId="0" borderId="6" xfId="1" applyNumberFormat="1" applyFont="1" applyFill="1" applyBorder="1" applyAlignment="1" applyProtection="1">
      <alignment horizontal="left" vertical="top" wrapText="1"/>
    </xf>
    <xf numFmtId="49" fontId="9" fillId="2" borderId="6" xfId="1" applyNumberFormat="1" applyFont="1" applyFill="1" applyBorder="1" applyAlignment="1" applyProtection="1">
      <alignment horizontal="center" vertical="top"/>
    </xf>
    <xf numFmtId="2" fontId="4" fillId="2" borderId="6" xfId="1" applyNumberFormat="1" applyFont="1" applyFill="1" applyBorder="1" applyAlignment="1" applyProtection="1">
      <alignment horizontal="center" vertical="top"/>
    </xf>
    <xf numFmtId="2" fontId="4" fillId="2" borderId="7" xfId="1" applyNumberFormat="1" applyFont="1" applyFill="1" applyBorder="1" applyAlignment="1" applyProtection="1">
      <alignment horizontal="center" vertical="top"/>
    </xf>
    <xf numFmtId="0" fontId="0" fillId="2" borderId="1" xfId="0" applyFill="1" applyBorder="1" applyAlignment="1">
      <alignment horizontal="left"/>
    </xf>
    <xf numFmtId="164" fontId="4" fillId="0" borderId="1" xfId="1" applyNumberFormat="1" applyFont="1" applyFill="1" applyBorder="1" applyAlignment="1" applyProtection="1">
      <alignment horizontal="center" vertical="center"/>
    </xf>
    <xf numFmtId="0" fontId="0" fillId="2" borderId="1" xfId="0" applyFill="1" applyBorder="1" applyAlignment="1"/>
    <xf numFmtId="0" fontId="20" fillId="2" borderId="1" xfId="1" applyNumberFormat="1" applyFont="1" applyFill="1" applyBorder="1" applyAlignment="1" applyProtection="1">
      <alignment horizontal="left" vertical="top" wrapText="1"/>
    </xf>
    <xf numFmtId="49" fontId="9" fillId="2" borderId="1" xfId="1" applyNumberFormat="1" applyFont="1" applyFill="1" applyBorder="1" applyAlignment="1" applyProtection="1">
      <alignment horizontal="left" vertical="top"/>
    </xf>
    <xf numFmtId="2" fontId="21" fillId="2" borderId="1" xfId="1" applyNumberFormat="1" applyFont="1" applyFill="1" applyBorder="1" applyAlignment="1" applyProtection="1">
      <alignment horizontal="center" vertical="center"/>
    </xf>
    <xf numFmtId="0" fontId="9" fillId="2" borderId="0" xfId="1" applyNumberFormat="1" applyFont="1" applyFill="1" applyBorder="1" applyAlignment="1" applyProtection="1">
      <alignment vertical="top"/>
    </xf>
    <xf numFmtId="0" fontId="9" fillId="0" borderId="0" xfId="1" applyNumberFormat="1" applyFont="1" applyFill="1" applyBorder="1" applyAlignment="1" applyProtection="1">
      <alignment vertical="top"/>
    </xf>
    <xf numFmtId="0" fontId="4" fillId="0" borderId="0" xfId="1" applyNumberFormat="1" applyFont="1" applyFill="1" applyBorder="1" applyAlignment="1" applyProtection="1">
      <alignment horizontal="center" vertical="top"/>
    </xf>
    <xf numFmtId="0" fontId="4" fillId="0" borderId="9" xfId="1" applyNumberFormat="1" applyFont="1" applyFill="1" applyBorder="1" applyAlignment="1" applyProtection="1">
      <alignment horizontal="center" vertical="top"/>
    </xf>
    <xf numFmtId="0" fontId="4" fillId="0" borderId="3" xfId="1" applyNumberFormat="1" applyFont="1" applyFill="1" applyBorder="1" applyAlignment="1" applyProtection="1">
      <alignment vertical="center"/>
    </xf>
    <xf numFmtId="0" fontId="4" fillId="0" borderId="4" xfId="1" applyNumberFormat="1" applyFont="1" applyFill="1" applyBorder="1" applyAlignment="1" applyProtection="1">
      <alignment vertical="center"/>
    </xf>
    <xf numFmtId="0" fontId="4" fillId="0" borderId="5" xfId="1" applyNumberFormat="1" applyFont="1" applyFill="1" applyBorder="1" applyAlignment="1" applyProtection="1">
      <alignment vertical="center"/>
    </xf>
    <xf numFmtId="0" fontId="4" fillId="0" borderId="1" xfId="1" applyNumberFormat="1" applyFont="1" applyFill="1" applyBorder="1" applyAlignment="1" applyProtection="1">
      <alignment horizontal="center" vertical="center"/>
    </xf>
    <xf numFmtId="0" fontId="22" fillId="2" borderId="5" xfId="1" applyNumberFormat="1" applyFont="1" applyFill="1" applyBorder="1" applyAlignment="1" applyProtection="1">
      <alignment horizontal="left" wrapText="1"/>
    </xf>
    <xf numFmtId="0" fontId="23" fillId="0" borderId="1" xfId="1" applyNumberFormat="1" applyFont="1" applyFill="1" applyBorder="1" applyAlignment="1" applyProtection="1">
      <alignment horizontal="left" vertical="top" wrapText="1"/>
    </xf>
    <xf numFmtId="0" fontId="22" fillId="2" borderId="1" xfId="1" applyNumberFormat="1" applyFont="1" applyFill="1" applyBorder="1" applyAlignment="1" applyProtection="1">
      <alignment horizontal="center" vertical="top"/>
    </xf>
    <xf numFmtId="0" fontId="22" fillId="2" borderId="3" xfId="1" applyNumberFormat="1" applyFont="1" applyFill="1" applyBorder="1" applyAlignment="1" applyProtection="1">
      <alignment horizontal="center" vertical="top" wrapText="1"/>
    </xf>
    <xf numFmtId="0" fontId="22" fillId="0" borderId="1" xfId="1" applyNumberFormat="1" applyFont="1" applyFill="1" applyBorder="1" applyAlignment="1" applyProtection="1">
      <alignment vertical="top"/>
    </xf>
    <xf numFmtId="0" fontId="22" fillId="0" borderId="0" xfId="0" applyFont="1" applyAlignment="1"/>
    <xf numFmtId="49" fontId="9" fillId="2" borderId="2" xfId="1" applyNumberFormat="1" applyFont="1" applyFill="1" applyBorder="1" applyAlignment="1" applyProtection="1">
      <alignment horizontal="left" vertical="center" wrapText="1"/>
    </xf>
    <xf numFmtId="49" fontId="9" fillId="2" borderId="2" xfId="1" applyNumberFormat="1" applyFont="1" applyFill="1" applyBorder="1" applyAlignment="1" applyProtection="1">
      <alignment horizontal="center" vertical="top"/>
    </xf>
    <xf numFmtId="2" fontId="4" fillId="2" borderId="2" xfId="1" applyNumberFormat="1" applyFont="1" applyFill="1" applyBorder="1" applyAlignment="1" applyProtection="1">
      <alignment horizontal="center" vertical="top"/>
    </xf>
    <xf numFmtId="2" fontId="4" fillId="2" borderId="10" xfId="1" applyNumberFormat="1" applyFont="1" applyFill="1" applyBorder="1" applyAlignment="1" applyProtection="1">
      <alignment horizontal="center" vertical="top"/>
    </xf>
    <xf numFmtId="0" fontId="23" fillId="0" borderId="1" xfId="1" applyNumberFormat="1" applyFont="1" applyFill="1" applyBorder="1" applyAlignment="1" applyProtection="1">
      <alignment horizontal="left" wrapText="1"/>
    </xf>
    <xf numFmtId="0" fontId="5" fillId="0" borderId="2" xfId="1" applyNumberFormat="1" applyFont="1" applyFill="1" applyBorder="1" applyAlignment="1" applyProtection="1">
      <alignment vertical="center" wrapText="1"/>
    </xf>
    <xf numFmtId="49" fontId="9" fillId="2" borderId="2" xfId="1" applyNumberFormat="1" applyFont="1" applyFill="1" applyBorder="1" applyAlignment="1" applyProtection="1">
      <alignment horizontal="center" vertical="center"/>
    </xf>
    <xf numFmtId="2" fontId="9" fillId="2" borderId="10" xfId="1" applyNumberFormat="1" applyFont="1" applyFill="1" applyBorder="1" applyAlignment="1" applyProtection="1">
      <alignment horizontal="center" vertical="center"/>
    </xf>
    <xf numFmtId="2" fontId="9" fillId="2" borderId="3" xfId="1" applyNumberFormat="1" applyFont="1" applyFill="1" applyBorder="1" applyAlignment="1" applyProtection="1">
      <alignment vertical="top"/>
    </xf>
    <xf numFmtId="49" fontId="9" fillId="2" borderId="8" xfId="1" applyNumberFormat="1" applyFont="1" applyFill="1" applyBorder="1" applyAlignment="1" applyProtection="1">
      <alignment horizontal="center" vertical="center"/>
    </xf>
    <xf numFmtId="164" fontId="4" fillId="0" borderId="8" xfId="1" applyNumberFormat="1" applyFont="1" applyFill="1" applyBorder="1" applyAlignment="1" applyProtection="1">
      <alignment horizontal="center" vertical="center"/>
    </xf>
    <xf numFmtId="0" fontId="9" fillId="0" borderId="0" xfId="0" applyFont="1" applyFill="1" applyAlignment="1"/>
    <xf numFmtId="0" fontId="24" fillId="2" borderId="0" xfId="0" applyFont="1" applyFill="1" applyBorder="1" applyAlignment="1">
      <alignment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/>
    </xf>
    <xf numFmtId="0" fontId="9" fillId="0" borderId="0" xfId="0" applyFont="1" applyBorder="1" applyAlignment="1"/>
    <xf numFmtId="0" fontId="22" fillId="2" borderId="1" xfId="0" applyFont="1" applyFill="1" applyBorder="1" applyAlignment="1"/>
    <xf numFmtId="0" fontId="22" fillId="2" borderId="1" xfId="1" applyNumberFormat="1" applyFont="1" applyFill="1" applyBorder="1" applyAlignment="1" applyProtection="1">
      <alignment vertical="top"/>
    </xf>
    <xf numFmtId="0" fontId="23" fillId="2" borderId="1" xfId="1" applyNumberFormat="1" applyFont="1" applyFill="1" applyBorder="1" applyAlignment="1" applyProtection="1">
      <alignment horizontal="left" vertical="top" wrapText="1"/>
    </xf>
    <xf numFmtId="0" fontId="23" fillId="2" borderId="1" xfId="1" applyNumberFormat="1" applyFont="1" applyFill="1" applyBorder="1" applyAlignment="1" applyProtection="1">
      <alignment horizontal="left" wrapText="1"/>
    </xf>
    <xf numFmtId="49" fontId="4" fillId="2" borderId="1" xfId="1" applyNumberFormat="1" applyFont="1" applyFill="1" applyBorder="1" applyAlignment="1" applyProtection="1">
      <alignment horizontal="center" vertical="center"/>
    </xf>
    <xf numFmtId="0" fontId="5" fillId="2" borderId="10" xfId="1" applyNumberFormat="1" applyFont="1" applyFill="1" applyBorder="1" applyAlignment="1" applyProtection="1">
      <alignment vertical="center" wrapText="1"/>
    </xf>
    <xf numFmtId="2" fontId="4" fillId="2" borderId="8" xfId="1" applyNumberFormat="1" applyFont="1" applyFill="1" applyBorder="1" applyAlignment="1" applyProtection="1">
      <alignment horizontal="center" vertical="center"/>
    </xf>
    <xf numFmtId="0" fontId="26" fillId="0" borderId="0" xfId="0" applyFont="1" applyFill="1" applyAlignment="1"/>
    <xf numFmtId="0" fontId="26" fillId="0" borderId="0" xfId="0" applyFont="1" applyAlignment="1"/>
    <xf numFmtId="0" fontId="26" fillId="2" borderId="0" xfId="0" applyFont="1" applyFill="1" applyAlignment="1"/>
    <xf numFmtId="0" fontId="9" fillId="2" borderId="1" xfId="0" applyNumberFormat="1" applyFont="1" applyFill="1" applyBorder="1" applyAlignment="1">
      <alignment horizontal="center" vertical="center" wrapText="1"/>
    </xf>
    <xf numFmtId="0" fontId="5" fillId="2" borderId="8" xfId="0" applyNumberFormat="1" applyFont="1" applyFill="1" applyBorder="1" applyAlignment="1" applyProtection="1">
      <alignment horizontal="center" vertical="center" wrapText="1"/>
    </xf>
    <xf numFmtId="0" fontId="2" fillId="2" borderId="0" xfId="1" applyNumberFormat="1" applyFont="1" applyFill="1" applyBorder="1" applyAlignment="1" applyProtection="1">
      <alignment horizontal="center" vertical="center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5" fillId="2" borderId="2" xfId="1" applyNumberFormat="1" applyFont="1" applyFill="1" applyBorder="1" applyAlignment="1" applyProtection="1">
      <alignment horizontal="center" vertical="center"/>
    </xf>
    <xf numFmtId="0" fontId="5" fillId="2" borderId="6" xfId="1" applyNumberFormat="1" applyFont="1" applyFill="1" applyBorder="1" applyAlignment="1" applyProtection="1">
      <alignment horizontal="center" vertical="center"/>
    </xf>
    <xf numFmtId="0" fontId="4" fillId="2" borderId="2" xfId="1" applyNumberFormat="1" applyFont="1" applyFill="1" applyBorder="1" applyAlignment="1" applyProtection="1">
      <alignment horizontal="center" vertical="center" wrapText="1"/>
    </xf>
    <xf numFmtId="0" fontId="4" fillId="2" borderId="6" xfId="1" applyNumberFormat="1" applyFont="1" applyFill="1" applyBorder="1" applyAlignment="1" applyProtection="1">
      <alignment horizontal="center" vertical="center" wrapText="1"/>
    </xf>
    <xf numFmtId="0" fontId="4" fillId="2" borderId="2" xfId="1" applyNumberFormat="1" applyFont="1" applyFill="1" applyBorder="1" applyAlignment="1" applyProtection="1">
      <alignment horizontal="center" vertical="center"/>
    </xf>
    <xf numFmtId="0" fontId="4" fillId="2" borderId="6" xfId="1" applyNumberFormat="1" applyFont="1" applyFill="1" applyBorder="1" applyAlignment="1" applyProtection="1">
      <alignment horizontal="center" vertical="center"/>
    </xf>
    <xf numFmtId="0" fontId="4" fillId="2" borderId="3" xfId="1" applyNumberFormat="1" applyFont="1" applyFill="1" applyBorder="1" applyAlignment="1" applyProtection="1">
      <alignment horizontal="center" vertical="center"/>
    </xf>
    <xf numFmtId="0" fontId="4" fillId="2" borderId="4" xfId="1" applyNumberFormat="1" applyFont="1" applyFill="1" applyBorder="1" applyAlignment="1" applyProtection="1">
      <alignment horizontal="center" vertical="center"/>
    </xf>
    <xf numFmtId="0" fontId="4" fillId="2" borderId="5" xfId="1" applyNumberFormat="1" applyFont="1" applyFill="1" applyBorder="1" applyAlignment="1" applyProtection="1">
      <alignment horizontal="center" vertical="center"/>
    </xf>
    <xf numFmtId="0" fontId="4" fillId="2" borderId="1" xfId="1" applyNumberFormat="1" applyFont="1" applyFill="1" applyBorder="1" applyAlignment="1" applyProtection="1">
      <alignment horizontal="center" vertical="center"/>
    </xf>
    <xf numFmtId="0" fontId="5" fillId="2" borderId="10" xfId="0" applyNumberFormat="1" applyFont="1" applyFill="1" applyBorder="1" applyAlignment="1" applyProtection="1">
      <alignment horizontal="left" vertical="center" wrapText="1"/>
    </xf>
    <xf numFmtId="0" fontId="5" fillId="2" borderId="8" xfId="0" applyNumberFormat="1" applyFont="1" applyFill="1" applyBorder="1" applyAlignment="1" applyProtection="1">
      <alignment horizontal="left" vertical="center" wrapText="1"/>
    </xf>
    <xf numFmtId="0" fontId="4" fillId="0" borderId="0" xfId="1" applyNumberFormat="1" applyFont="1" applyFill="1" applyBorder="1" applyAlignment="1" applyProtection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/>
    </xf>
    <xf numFmtId="0" fontId="4" fillId="0" borderId="4" xfId="1" applyNumberFormat="1" applyFont="1" applyFill="1" applyBorder="1" applyAlignment="1" applyProtection="1">
      <alignment horizontal="center" vertical="center"/>
    </xf>
    <xf numFmtId="0" fontId="4" fillId="0" borderId="5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4"/>
  <sheetViews>
    <sheetView topLeftCell="A159" workbookViewId="0">
      <selection sqref="A1:N195"/>
    </sheetView>
  </sheetViews>
  <sheetFormatPr defaultRowHeight="15" x14ac:dyDescent="0.25"/>
  <cols>
    <col min="1" max="1" width="14.5703125" style="2" customWidth="1"/>
    <col min="2" max="2" width="41.85546875" style="2" customWidth="1"/>
    <col min="3" max="3" width="11.85546875" style="2" customWidth="1"/>
    <col min="4" max="4" width="9.28515625" style="2" bestFit="1" customWidth="1"/>
    <col min="5" max="6" width="10.5703125" style="2" bestFit="1" customWidth="1"/>
    <col min="7" max="7" width="12" style="2" bestFit="1" customWidth="1"/>
    <col min="8" max="9" width="9.28515625" style="2" bestFit="1" customWidth="1"/>
    <col min="10" max="10" width="10.7109375" style="2" bestFit="1" customWidth="1"/>
    <col min="11" max="12" width="10.85546875" style="2" bestFit="1" customWidth="1"/>
    <col min="13" max="13" width="10.5703125" style="2" bestFit="1" customWidth="1"/>
    <col min="14" max="14" width="9.28515625" style="2" bestFit="1" customWidth="1"/>
    <col min="15" max="253" width="9.140625" style="2"/>
    <col min="254" max="254" width="41.85546875" style="2" customWidth="1"/>
    <col min="255" max="255" width="11.85546875" style="2" customWidth="1"/>
    <col min="256" max="256" width="9.28515625" style="2" bestFit="1" customWidth="1"/>
    <col min="257" max="258" width="10.5703125" style="2" bestFit="1" customWidth="1"/>
    <col min="259" max="259" width="12" style="2" bestFit="1" customWidth="1"/>
    <col min="260" max="261" width="9.28515625" style="2" bestFit="1" customWidth="1"/>
    <col min="262" max="263" width="10.7109375" style="2" bestFit="1" customWidth="1"/>
    <col min="264" max="265" width="10.85546875" style="2" bestFit="1" customWidth="1"/>
    <col min="266" max="266" width="10.5703125" style="2" bestFit="1" customWidth="1"/>
    <col min="267" max="267" width="9.28515625" style="2" bestFit="1" customWidth="1"/>
    <col min="268" max="509" width="9.140625" style="2"/>
    <col min="510" max="510" width="41.85546875" style="2" customWidth="1"/>
    <col min="511" max="511" width="11.85546875" style="2" customWidth="1"/>
    <col min="512" max="512" width="9.28515625" style="2" bestFit="1" customWidth="1"/>
    <col min="513" max="514" width="10.5703125" style="2" bestFit="1" customWidth="1"/>
    <col min="515" max="515" width="12" style="2" bestFit="1" customWidth="1"/>
    <col min="516" max="517" width="9.28515625" style="2" bestFit="1" customWidth="1"/>
    <col min="518" max="519" width="10.7109375" style="2" bestFit="1" customWidth="1"/>
    <col min="520" max="521" width="10.85546875" style="2" bestFit="1" customWidth="1"/>
    <col min="522" max="522" width="10.5703125" style="2" bestFit="1" customWidth="1"/>
    <col min="523" max="523" width="9.28515625" style="2" bestFit="1" customWidth="1"/>
    <col min="524" max="765" width="9.140625" style="2"/>
    <col min="766" max="766" width="41.85546875" style="2" customWidth="1"/>
    <col min="767" max="767" width="11.85546875" style="2" customWidth="1"/>
    <col min="768" max="768" width="9.28515625" style="2" bestFit="1" customWidth="1"/>
    <col min="769" max="770" width="10.5703125" style="2" bestFit="1" customWidth="1"/>
    <col min="771" max="771" width="12" style="2" bestFit="1" customWidth="1"/>
    <col min="772" max="773" width="9.28515625" style="2" bestFit="1" customWidth="1"/>
    <col min="774" max="775" width="10.7109375" style="2" bestFit="1" customWidth="1"/>
    <col min="776" max="777" width="10.85546875" style="2" bestFit="1" customWidth="1"/>
    <col min="778" max="778" width="10.5703125" style="2" bestFit="1" customWidth="1"/>
    <col min="779" max="779" width="9.28515625" style="2" bestFit="1" customWidth="1"/>
    <col min="780" max="1021" width="9.140625" style="2"/>
    <col min="1022" max="1022" width="41.85546875" style="2" customWidth="1"/>
    <col min="1023" max="1023" width="11.85546875" style="2" customWidth="1"/>
    <col min="1024" max="1024" width="9.28515625" style="2" bestFit="1" customWidth="1"/>
    <col min="1025" max="1026" width="10.5703125" style="2" bestFit="1" customWidth="1"/>
    <col min="1027" max="1027" width="12" style="2" bestFit="1" customWidth="1"/>
    <col min="1028" max="1029" width="9.28515625" style="2" bestFit="1" customWidth="1"/>
    <col min="1030" max="1031" width="10.7109375" style="2" bestFit="1" customWidth="1"/>
    <col min="1032" max="1033" width="10.85546875" style="2" bestFit="1" customWidth="1"/>
    <col min="1034" max="1034" width="10.5703125" style="2" bestFit="1" customWidth="1"/>
    <col min="1035" max="1035" width="9.28515625" style="2" bestFit="1" customWidth="1"/>
    <col min="1036" max="1277" width="9.140625" style="2"/>
    <col min="1278" max="1278" width="41.85546875" style="2" customWidth="1"/>
    <col min="1279" max="1279" width="11.85546875" style="2" customWidth="1"/>
    <col min="1280" max="1280" width="9.28515625" style="2" bestFit="1" customWidth="1"/>
    <col min="1281" max="1282" width="10.5703125" style="2" bestFit="1" customWidth="1"/>
    <col min="1283" max="1283" width="12" style="2" bestFit="1" customWidth="1"/>
    <col min="1284" max="1285" width="9.28515625" style="2" bestFit="1" customWidth="1"/>
    <col min="1286" max="1287" width="10.7109375" style="2" bestFit="1" customWidth="1"/>
    <col min="1288" max="1289" width="10.85546875" style="2" bestFit="1" customWidth="1"/>
    <col min="1290" max="1290" width="10.5703125" style="2" bestFit="1" customWidth="1"/>
    <col min="1291" max="1291" width="9.28515625" style="2" bestFit="1" customWidth="1"/>
    <col min="1292" max="1533" width="9.140625" style="2"/>
    <col min="1534" max="1534" width="41.85546875" style="2" customWidth="1"/>
    <col min="1535" max="1535" width="11.85546875" style="2" customWidth="1"/>
    <col min="1536" max="1536" width="9.28515625" style="2" bestFit="1" customWidth="1"/>
    <col min="1537" max="1538" width="10.5703125" style="2" bestFit="1" customWidth="1"/>
    <col min="1539" max="1539" width="12" style="2" bestFit="1" customWidth="1"/>
    <col min="1540" max="1541" width="9.28515625" style="2" bestFit="1" customWidth="1"/>
    <col min="1542" max="1543" width="10.7109375" style="2" bestFit="1" customWidth="1"/>
    <col min="1544" max="1545" width="10.85546875" style="2" bestFit="1" customWidth="1"/>
    <col min="1546" max="1546" width="10.5703125" style="2" bestFit="1" customWidth="1"/>
    <col min="1547" max="1547" width="9.28515625" style="2" bestFit="1" customWidth="1"/>
    <col min="1548" max="1789" width="9.140625" style="2"/>
    <col min="1790" max="1790" width="41.85546875" style="2" customWidth="1"/>
    <col min="1791" max="1791" width="11.85546875" style="2" customWidth="1"/>
    <col min="1792" max="1792" width="9.28515625" style="2" bestFit="1" customWidth="1"/>
    <col min="1793" max="1794" width="10.5703125" style="2" bestFit="1" customWidth="1"/>
    <col min="1795" max="1795" width="12" style="2" bestFit="1" customWidth="1"/>
    <col min="1796" max="1797" width="9.28515625" style="2" bestFit="1" customWidth="1"/>
    <col min="1798" max="1799" width="10.7109375" style="2" bestFit="1" customWidth="1"/>
    <col min="1800" max="1801" width="10.85546875" style="2" bestFit="1" customWidth="1"/>
    <col min="1802" max="1802" width="10.5703125" style="2" bestFit="1" customWidth="1"/>
    <col min="1803" max="1803" width="9.28515625" style="2" bestFit="1" customWidth="1"/>
    <col min="1804" max="2045" width="9.140625" style="2"/>
    <col min="2046" max="2046" width="41.85546875" style="2" customWidth="1"/>
    <col min="2047" max="2047" width="11.85546875" style="2" customWidth="1"/>
    <col min="2048" max="2048" width="9.28515625" style="2" bestFit="1" customWidth="1"/>
    <col min="2049" max="2050" width="10.5703125" style="2" bestFit="1" customWidth="1"/>
    <col min="2051" max="2051" width="12" style="2" bestFit="1" customWidth="1"/>
    <col min="2052" max="2053" width="9.28515625" style="2" bestFit="1" customWidth="1"/>
    <col min="2054" max="2055" width="10.7109375" style="2" bestFit="1" customWidth="1"/>
    <col min="2056" max="2057" width="10.85546875" style="2" bestFit="1" customWidth="1"/>
    <col min="2058" max="2058" width="10.5703125" style="2" bestFit="1" customWidth="1"/>
    <col min="2059" max="2059" width="9.28515625" style="2" bestFit="1" customWidth="1"/>
    <col min="2060" max="2301" width="9.140625" style="2"/>
    <col min="2302" max="2302" width="41.85546875" style="2" customWidth="1"/>
    <col min="2303" max="2303" width="11.85546875" style="2" customWidth="1"/>
    <col min="2304" max="2304" width="9.28515625" style="2" bestFit="1" customWidth="1"/>
    <col min="2305" max="2306" width="10.5703125" style="2" bestFit="1" customWidth="1"/>
    <col min="2307" max="2307" width="12" style="2" bestFit="1" customWidth="1"/>
    <col min="2308" max="2309" width="9.28515625" style="2" bestFit="1" customWidth="1"/>
    <col min="2310" max="2311" width="10.7109375" style="2" bestFit="1" customWidth="1"/>
    <col min="2312" max="2313" width="10.85546875" style="2" bestFit="1" customWidth="1"/>
    <col min="2314" max="2314" width="10.5703125" style="2" bestFit="1" customWidth="1"/>
    <col min="2315" max="2315" width="9.28515625" style="2" bestFit="1" customWidth="1"/>
    <col min="2316" max="2557" width="9.140625" style="2"/>
    <col min="2558" max="2558" width="41.85546875" style="2" customWidth="1"/>
    <col min="2559" max="2559" width="11.85546875" style="2" customWidth="1"/>
    <col min="2560" max="2560" width="9.28515625" style="2" bestFit="1" customWidth="1"/>
    <col min="2561" max="2562" width="10.5703125" style="2" bestFit="1" customWidth="1"/>
    <col min="2563" max="2563" width="12" style="2" bestFit="1" customWidth="1"/>
    <col min="2564" max="2565" width="9.28515625" style="2" bestFit="1" customWidth="1"/>
    <col min="2566" max="2567" width="10.7109375" style="2" bestFit="1" customWidth="1"/>
    <col min="2568" max="2569" width="10.85546875" style="2" bestFit="1" customWidth="1"/>
    <col min="2570" max="2570" width="10.5703125" style="2" bestFit="1" customWidth="1"/>
    <col min="2571" max="2571" width="9.28515625" style="2" bestFit="1" customWidth="1"/>
    <col min="2572" max="2813" width="9.140625" style="2"/>
    <col min="2814" max="2814" width="41.85546875" style="2" customWidth="1"/>
    <col min="2815" max="2815" width="11.85546875" style="2" customWidth="1"/>
    <col min="2816" max="2816" width="9.28515625" style="2" bestFit="1" customWidth="1"/>
    <col min="2817" max="2818" width="10.5703125" style="2" bestFit="1" customWidth="1"/>
    <col min="2819" max="2819" width="12" style="2" bestFit="1" customWidth="1"/>
    <col min="2820" max="2821" width="9.28515625" style="2" bestFit="1" customWidth="1"/>
    <col min="2822" max="2823" width="10.7109375" style="2" bestFit="1" customWidth="1"/>
    <col min="2824" max="2825" width="10.85546875" style="2" bestFit="1" customWidth="1"/>
    <col min="2826" max="2826" width="10.5703125" style="2" bestFit="1" customWidth="1"/>
    <col min="2827" max="2827" width="9.28515625" style="2" bestFit="1" customWidth="1"/>
    <col min="2828" max="3069" width="9.140625" style="2"/>
    <col min="3070" max="3070" width="41.85546875" style="2" customWidth="1"/>
    <col min="3071" max="3071" width="11.85546875" style="2" customWidth="1"/>
    <col min="3072" max="3072" width="9.28515625" style="2" bestFit="1" customWidth="1"/>
    <col min="3073" max="3074" width="10.5703125" style="2" bestFit="1" customWidth="1"/>
    <col min="3075" max="3075" width="12" style="2" bestFit="1" customWidth="1"/>
    <col min="3076" max="3077" width="9.28515625" style="2" bestFit="1" customWidth="1"/>
    <col min="3078" max="3079" width="10.7109375" style="2" bestFit="1" customWidth="1"/>
    <col min="3080" max="3081" width="10.85546875" style="2" bestFit="1" customWidth="1"/>
    <col min="3082" max="3082" width="10.5703125" style="2" bestFit="1" customWidth="1"/>
    <col min="3083" max="3083" width="9.28515625" style="2" bestFit="1" customWidth="1"/>
    <col min="3084" max="3325" width="9.140625" style="2"/>
    <col min="3326" max="3326" width="41.85546875" style="2" customWidth="1"/>
    <col min="3327" max="3327" width="11.85546875" style="2" customWidth="1"/>
    <col min="3328" max="3328" width="9.28515625" style="2" bestFit="1" customWidth="1"/>
    <col min="3329" max="3330" width="10.5703125" style="2" bestFit="1" customWidth="1"/>
    <col min="3331" max="3331" width="12" style="2" bestFit="1" customWidth="1"/>
    <col min="3332" max="3333" width="9.28515625" style="2" bestFit="1" customWidth="1"/>
    <col min="3334" max="3335" width="10.7109375" style="2" bestFit="1" customWidth="1"/>
    <col min="3336" max="3337" width="10.85546875" style="2" bestFit="1" customWidth="1"/>
    <col min="3338" max="3338" width="10.5703125" style="2" bestFit="1" customWidth="1"/>
    <col min="3339" max="3339" width="9.28515625" style="2" bestFit="1" customWidth="1"/>
    <col min="3340" max="3581" width="9.140625" style="2"/>
    <col min="3582" max="3582" width="41.85546875" style="2" customWidth="1"/>
    <col min="3583" max="3583" width="11.85546875" style="2" customWidth="1"/>
    <col min="3584" max="3584" width="9.28515625" style="2" bestFit="1" customWidth="1"/>
    <col min="3585" max="3586" width="10.5703125" style="2" bestFit="1" customWidth="1"/>
    <col min="3587" max="3587" width="12" style="2" bestFit="1" customWidth="1"/>
    <col min="3588" max="3589" width="9.28515625" style="2" bestFit="1" customWidth="1"/>
    <col min="3590" max="3591" width="10.7109375" style="2" bestFit="1" customWidth="1"/>
    <col min="3592" max="3593" width="10.85546875" style="2" bestFit="1" customWidth="1"/>
    <col min="3594" max="3594" width="10.5703125" style="2" bestFit="1" customWidth="1"/>
    <col min="3595" max="3595" width="9.28515625" style="2" bestFit="1" customWidth="1"/>
    <col min="3596" max="3837" width="9.140625" style="2"/>
    <col min="3838" max="3838" width="41.85546875" style="2" customWidth="1"/>
    <col min="3839" max="3839" width="11.85546875" style="2" customWidth="1"/>
    <col min="3840" max="3840" width="9.28515625" style="2" bestFit="1" customWidth="1"/>
    <col min="3841" max="3842" width="10.5703125" style="2" bestFit="1" customWidth="1"/>
    <col min="3843" max="3843" width="12" style="2" bestFit="1" customWidth="1"/>
    <col min="3844" max="3845" width="9.28515625" style="2" bestFit="1" customWidth="1"/>
    <col min="3846" max="3847" width="10.7109375" style="2" bestFit="1" customWidth="1"/>
    <col min="3848" max="3849" width="10.85546875" style="2" bestFit="1" customWidth="1"/>
    <col min="3850" max="3850" width="10.5703125" style="2" bestFit="1" customWidth="1"/>
    <col min="3851" max="3851" width="9.28515625" style="2" bestFit="1" customWidth="1"/>
    <col min="3852" max="4093" width="9.140625" style="2"/>
    <col min="4094" max="4094" width="41.85546875" style="2" customWidth="1"/>
    <col min="4095" max="4095" width="11.85546875" style="2" customWidth="1"/>
    <col min="4096" max="4096" width="9.28515625" style="2" bestFit="1" customWidth="1"/>
    <col min="4097" max="4098" width="10.5703125" style="2" bestFit="1" customWidth="1"/>
    <col min="4099" max="4099" width="12" style="2" bestFit="1" customWidth="1"/>
    <col min="4100" max="4101" width="9.28515625" style="2" bestFit="1" customWidth="1"/>
    <col min="4102" max="4103" width="10.7109375" style="2" bestFit="1" customWidth="1"/>
    <col min="4104" max="4105" width="10.85546875" style="2" bestFit="1" customWidth="1"/>
    <col min="4106" max="4106" width="10.5703125" style="2" bestFit="1" customWidth="1"/>
    <col min="4107" max="4107" width="9.28515625" style="2" bestFit="1" customWidth="1"/>
    <col min="4108" max="4349" width="9.140625" style="2"/>
    <col min="4350" max="4350" width="41.85546875" style="2" customWidth="1"/>
    <col min="4351" max="4351" width="11.85546875" style="2" customWidth="1"/>
    <col min="4352" max="4352" width="9.28515625" style="2" bestFit="1" customWidth="1"/>
    <col min="4353" max="4354" width="10.5703125" style="2" bestFit="1" customWidth="1"/>
    <col min="4355" max="4355" width="12" style="2" bestFit="1" customWidth="1"/>
    <col min="4356" max="4357" width="9.28515625" style="2" bestFit="1" customWidth="1"/>
    <col min="4358" max="4359" width="10.7109375" style="2" bestFit="1" customWidth="1"/>
    <col min="4360" max="4361" width="10.85546875" style="2" bestFit="1" customWidth="1"/>
    <col min="4362" max="4362" width="10.5703125" style="2" bestFit="1" customWidth="1"/>
    <col min="4363" max="4363" width="9.28515625" style="2" bestFit="1" customWidth="1"/>
    <col min="4364" max="4605" width="9.140625" style="2"/>
    <col min="4606" max="4606" width="41.85546875" style="2" customWidth="1"/>
    <col min="4607" max="4607" width="11.85546875" style="2" customWidth="1"/>
    <col min="4608" max="4608" width="9.28515625" style="2" bestFit="1" customWidth="1"/>
    <col min="4609" max="4610" width="10.5703125" style="2" bestFit="1" customWidth="1"/>
    <col min="4611" max="4611" width="12" style="2" bestFit="1" customWidth="1"/>
    <col min="4612" max="4613" width="9.28515625" style="2" bestFit="1" customWidth="1"/>
    <col min="4614" max="4615" width="10.7109375" style="2" bestFit="1" customWidth="1"/>
    <col min="4616" max="4617" width="10.85546875" style="2" bestFit="1" customWidth="1"/>
    <col min="4618" max="4618" width="10.5703125" style="2" bestFit="1" customWidth="1"/>
    <col min="4619" max="4619" width="9.28515625" style="2" bestFit="1" customWidth="1"/>
    <col min="4620" max="4861" width="9.140625" style="2"/>
    <col min="4862" max="4862" width="41.85546875" style="2" customWidth="1"/>
    <col min="4863" max="4863" width="11.85546875" style="2" customWidth="1"/>
    <col min="4864" max="4864" width="9.28515625" style="2" bestFit="1" customWidth="1"/>
    <col min="4865" max="4866" width="10.5703125" style="2" bestFit="1" customWidth="1"/>
    <col min="4867" max="4867" width="12" style="2" bestFit="1" customWidth="1"/>
    <col min="4868" max="4869" width="9.28515625" style="2" bestFit="1" customWidth="1"/>
    <col min="4870" max="4871" width="10.7109375" style="2" bestFit="1" customWidth="1"/>
    <col min="4872" max="4873" width="10.85546875" style="2" bestFit="1" customWidth="1"/>
    <col min="4874" max="4874" width="10.5703125" style="2" bestFit="1" customWidth="1"/>
    <col min="4875" max="4875" width="9.28515625" style="2" bestFit="1" customWidth="1"/>
    <col min="4876" max="5117" width="9.140625" style="2"/>
    <col min="5118" max="5118" width="41.85546875" style="2" customWidth="1"/>
    <col min="5119" max="5119" width="11.85546875" style="2" customWidth="1"/>
    <col min="5120" max="5120" width="9.28515625" style="2" bestFit="1" customWidth="1"/>
    <col min="5121" max="5122" width="10.5703125" style="2" bestFit="1" customWidth="1"/>
    <col min="5123" max="5123" width="12" style="2" bestFit="1" customWidth="1"/>
    <col min="5124" max="5125" width="9.28515625" style="2" bestFit="1" customWidth="1"/>
    <col min="5126" max="5127" width="10.7109375" style="2" bestFit="1" customWidth="1"/>
    <col min="5128" max="5129" width="10.85546875" style="2" bestFit="1" customWidth="1"/>
    <col min="5130" max="5130" width="10.5703125" style="2" bestFit="1" customWidth="1"/>
    <col min="5131" max="5131" width="9.28515625" style="2" bestFit="1" customWidth="1"/>
    <col min="5132" max="5373" width="9.140625" style="2"/>
    <col min="5374" max="5374" width="41.85546875" style="2" customWidth="1"/>
    <col min="5375" max="5375" width="11.85546875" style="2" customWidth="1"/>
    <col min="5376" max="5376" width="9.28515625" style="2" bestFit="1" customWidth="1"/>
    <col min="5377" max="5378" width="10.5703125" style="2" bestFit="1" customWidth="1"/>
    <col min="5379" max="5379" width="12" style="2" bestFit="1" customWidth="1"/>
    <col min="5380" max="5381" width="9.28515625" style="2" bestFit="1" customWidth="1"/>
    <col min="5382" max="5383" width="10.7109375" style="2" bestFit="1" customWidth="1"/>
    <col min="5384" max="5385" width="10.85546875" style="2" bestFit="1" customWidth="1"/>
    <col min="5386" max="5386" width="10.5703125" style="2" bestFit="1" customWidth="1"/>
    <col min="5387" max="5387" width="9.28515625" style="2" bestFit="1" customWidth="1"/>
    <col min="5388" max="5629" width="9.140625" style="2"/>
    <col min="5630" max="5630" width="41.85546875" style="2" customWidth="1"/>
    <col min="5631" max="5631" width="11.85546875" style="2" customWidth="1"/>
    <col min="5632" max="5632" width="9.28515625" style="2" bestFit="1" customWidth="1"/>
    <col min="5633" max="5634" width="10.5703125" style="2" bestFit="1" customWidth="1"/>
    <col min="5635" max="5635" width="12" style="2" bestFit="1" customWidth="1"/>
    <col min="5636" max="5637" width="9.28515625" style="2" bestFit="1" customWidth="1"/>
    <col min="5638" max="5639" width="10.7109375" style="2" bestFit="1" customWidth="1"/>
    <col min="5640" max="5641" width="10.85546875" style="2" bestFit="1" customWidth="1"/>
    <col min="5642" max="5642" width="10.5703125" style="2" bestFit="1" customWidth="1"/>
    <col min="5643" max="5643" width="9.28515625" style="2" bestFit="1" customWidth="1"/>
    <col min="5644" max="5885" width="9.140625" style="2"/>
    <col min="5886" max="5886" width="41.85546875" style="2" customWidth="1"/>
    <col min="5887" max="5887" width="11.85546875" style="2" customWidth="1"/>
    <col min="5888" max="5888" width="9.28515625" style="2" bestFit="1" customWidth="1"/>
    <col min="5889" max="5890" width="10.5703125" style="2" bestFit="1" customWidth="1"/>
    <col min="5891" max="5891" width="12" style="2" bestFit="1" customWidth="1"/>
    <col min="5892" max="5893" width="9.28515625" style="2" bestFit="1" customWidth="1"/>
    <col min="5894" max="5895" width="10.7109375" style="2" bestFit="1" customWidth="1"/>
    <col min="5896" max="5897" width="10.85546875" style="2" bestFit="1" customWidth="1"/>
    <col min="5898" max="5898" width="10.5703125" style="2" bestFit="1" customWidth="1"/>
    <col min="5899" max="5899" width="9.28515625" style="2" bestFit="1" customWidth="1"/>
    <col min="5900" max="6141" width="9.140625" style="2"/>
    <col min="6142" max="6142" width="41.85546875" style="2" customWidth="1"/>
    <col min="6143" max="6143" width="11.85546875" style="2" customWidth="1"/>
    <col min="6144" max="6144" width="9.28515625" style="2" bestFit="1" customWidth="1"/>
    <col min="6145" max="6146" width="10.5703125" style="2" bestFit="1" customWidth="1"/>
    <col min="6147" max="6147" width="12" style="2" bestFit="1" customWidth="1"/>
    <col min="6148" max="6149" width="9.28515625" style="2" bestFit="1" customWidth="1"/>
    <col min="6150" max="6151" width="10.7109375" style="2" bestFit="1" customWidth="1"/>
    <col min="6152" max="6153" width="10.85546875" style="2" bestFit="1" customWidth="1"/>
    <col min="6154" max="6154" width="10.5703125" style="2" bestFit="1" customWidth="1"/>
    <col min="6155" max="6155" width="9.28515625" style="2" bestFit="1" customWidth="1"/>
    <col min="6156" max="6397" width="9.140625" style="2"/>
    <col min="6398" max="6398" width="41.85546875" style="2" customWidth="1"/>
    <col min="6399" max="6399" width="11.85546875" style="2" customWidth="1"/>
    <col min="6400" max="6400" width="9.28515625" style="2" bestFit="1" customWidth="1"/>
    <col min="6401" max="6402" width="10.5703125" style="2" bestFit="1" customWidth="1"/>
    <col min="6403" max="6403" width="12" style="2" bestFit="1" customWidth="1"/>
    <col min="6404" max="6405" width="9.28515625" style="2" bestFit="1" customWidth="1"/>
    <col min="6406" max="6407" width="10.7109375" style="2" bestFit="1" customWidth="1"/>
    <col min="6408" max="6409" width="10.85546875" style="2" bestFit="1" customWidth="1"/>
    <col min="6410" max="6410" width="10.5703125" style="2" bestFit="1" customWidth="1"/>
    <col min="6411" max="6411" width="9.28515625" style="2" bestFit="1" customWidth="1"/>
    <col min="6412" max="6653" width="9.140625" style="2"/>
    <col min="6654" max="6654" width="41.85546875" style="2" customWidth="1"/>
    <col min="6655" max="6655" width="11.85546875" style="2" customWidth="1"/>
    <col min="6656" max="6656" width="9.28515625" style="2" bestFit="1" customWidth="1"/>
    <col min="6657" max="6658" width="10.5703125" style="2" bestFit="1" customWidth="1"/>
    <col min="6659" max="6659" width="12" style="2" bestFit="1" customWidth="1"/>
    <col min="6660" max="6661" width="9.28515625" style="2" bestFit="1" customWidth="1"/>
    <col min="6662" max="6663" width="10.7109375" style="2" bestFit="1" customWidth="1"/>
    <col min="6664" max="6665" width="10.85546875" style="2" bestFit="1" customWidth="1"/>
    <col min="6666" max="6666" width="10.5703125" style="2" bestFit="1" customWidth="1"/>
    <col min="6667" max="6667" width="9.28515625" style="2" bestFit="1" customWidth="1"/>
    <col min="6668" max="6909" width="9.140625" style="2"/>
    <col min="6910" max="6910" width="41.85546875" style="2" customWidth="1"/>
    <col min="6911" max="6911" width="11.85546875" style="2" customWidth="1"/>
    <col min="6912" max="6912" width="9.28515625" style="2" bestFit="1" customWidth="1"/>
    <col min="6913" max="6914" width="10.5703125" style="2" bestFit="1" customWidth="1"/>
    <col min="6915" max="6915" width="12" style="2" bestFit="1" customWidth="1"/>
    <col min="6916" max="6917" width="9.28515625" style="2" bestFit="1" customWidth="1"/>
    <col min="6918" max="6919" width="10.7109375" style="2" bestFit="1" customWidth="1"/>
    <col min="6920" max="6921" width="10.85546875" style="2" bestFit="1" customWidth="1"/>
    <col min="6922" max="6922" width="10.5703125" style="2" bestFit="1" customWidth="1"/>
    <col min="6923" max="6923" width="9.28515625" style="2" bestFit="1" customWidth="1"/>
    <col min="6924" max="7165" width="9.140625" style="2"/>
    <col min="7166" max="7166" width="41.85546875" style="2" customWidth="1"/>
    <col min="7167" max="7167" width="11.85546875" style="2" customWidth="1"/>
    <col min="7168" max="7168" width="9.28515625" style="2" bestFit="1" customWidth="1"/>
    <col min="7169" max="7170" width="10.5703125" style="2" bestFit="1" customWidth="1"/>
    <col min="7171" max="7171" width="12" style="2" bestFit="1" customWidth="1"/>
    <col min="7172" max="7173" width="9.28515625" style="2" bestFit="1" customWidth="1"/>
    <col min="7174" max="7175" width="10.7109375" style="2" bestFit="1" customWidth="1"/>
    <col min="7176" max="7177" width="10.85546875" style="2" bestFit="1" customWidth="1"/>
    <col min="7178" max="7178" width="10.5703125" style="2" bestFit="1" customWidth="1"/>
    <col min="7179" max="7179" width="9.28515625" style="2" bestFit="1" customWidth="1"/>
    <col min="7180" max="7421" width="9.140625" style="2"/>
    <col min="7422" max="7422" width="41.85546875" style="2" customWidth="1"/>
    <col min="7423" max="7423" width="11.85546875" style="2" customWidth="1"/>
    <col min="7424" max="7424" width="9.28515625" style="2" bestFit="1" customWidth="1"/>
    <col min="7425" max="7426" width="10.5703125" style="2" bestFit="1" customWidth="1"/>
    <col min="7427" max="7427" width="12" style="2" bestFit="1" customWidth="1"/>
    <col min="7428" max="7429" width="9.28515625" style="2" bestFit="1" customWidth="1"/>
    <col min="7430" max="7431" width="10.7109375" style="2" bestFit="1" customWidth="1"/>
    <col min="7432" max="7433" width="10.85546875" style="2" bestFit="1" customWidth="1"/>
    <col min="7434" max="7434" width="10.5703125" style="2" bestFit="1" customWidth="1"/>
    <col min="7435" max="7435" width="9.28515625" style="2" bestFit="1" customWidth="1"/>
    <col min="7436" max="7677" width="9.140625" style="2"/>
    <col min="7678" max="7678" width="41.85546875" style="2" customWidth="1"/>
    <col min="7679" max="7679" width="11.85546875" style="2" customWidth="1"/>
    <col min="7680" max="7680" width="9.28515625" style="2" bestFit="1" customWidth="1"/>
    <col min="7681" max="7682" width="10.5703125" style="2" bestFit="1" customWidth="1"/>
    <col min="7683" max="7683" width="12" style="2" bestFit="1" customWidth="1"/>
    <col min="7684" max="7685" width="9.28515625" style="2" bestFit="1" customWidth="1"/>
    <col min="7686" max="7687" width="10.7109375" style="2" bestFit="1" customWidth="1"/>
    <col min="7688" max="7689" width="10.85546875" style="2" bestFit="1" customWidth="1"/>
    <col min="7690" max="7690" width="10.5703125" style="2" bestFit="1" customWidth="1"/>
    <col min="7691" max="7691" width="9.28515625" style="2" bestFit="1" customWidth="1"/>
    <col min="7692" max="7933" width="9.140625" style="2"/>
    <col min="7934" max="7934" width="41.85546875" style="2" customWidth="1"/>
    <col min="7935" max="7935" width="11.85546875" style="2" customWidth="1"/>
    <col min="7936" max="7936" width="9.28515625" style="2" bestFit="1" customWidth="1"/>
    <col min="7937" max="7938" width="10.5703125" style="2" bestFit="1" customWidth="1"/>
    <col min="7939" max="7939" width="12" style="2" bestFit="1" customWidth="1"/>
    <col min="7940" max="7941" width="9.28515625" style="2" bestFit="1" customWidth="1"/>
    <col min="7942" max="7943" width="10.7109375" style="2" bestFit="1" customWidth="1"/>
    <col min="7944" max="7945" width="10.85546875" style="2" bestFit="1" customWidth="1"/>
    <col min="7946" max="7946" width="10.5703125" style="2" bestFit="1" customWidth="1"/>
    <col min="7947" max="7947" width="9.28515625" style="2" bestFit="1" customWidth="1"/>
    <col min="7948" max="8189" width="9.140625" style="2"/>
    <col min="8190" max="8190" width="41.85546875" style="2" customWidth="1"/>
    <col min="8191" max="8191" width="11.85546875" style="2" customWidth="1"/>
    <col min="8192" max="8192" width="9.28515625" style="2" bestFit="1" customWidth="1"/>
    <col min="8193" max="8194" width="10.5703125" style="2" bestFit="1" customWidth="1"/>
    <col min="8195" max="8195" width="12" style="2" bestFit="1" customWidth="1"/>
    <col min="8196" max="8197" width="9.28515625" style="2" bestFit="1" customWidth="1"/>
    <col min="8198" max="8199" width="10.7109375" style="2" bestFit="1" customWidth="1"/>
    <col min="8200" max="8201" width="10.85546875" style="2" bestFit="1" customWidth="1"/>
    <col min="8202" max="8202" width="10.5703125" style="2" bestFit="1" customWidth="1"/>
    <col min="8203" max="8203" width="9.28515625" style="2" bestFit="1" customWidth="1"/>
    <col min="8204" max="8445" width="9.140625" style="2"/>
    <col min="8446" max="8446" width="41.85546875" style="2" customWidth="1"/>
    <col min="8447" max="8447" width="11.85546875" style="2" customWidth="1"/>
    <col min="8448" max="8448" width="9.28515625" style="2" bestFit="1" customWidth="1"/>
    <col min="8449" max="8450" width="10.5703125" style="2" bestFit="1" customWidth="1"/>
    <col min="8451" max="8451" width="12" style="2" bestFit="1" customWidth="1"/>
    <col min="8452" max="8453" width="9.28515625" style="2" bestFit="1" customWidth="1"/>
    <col min="8454" max="8455" width="10.7109375" style="2" bestFit="1" customWidth="1"/>
    <col min="8456" max="8457" width="10.85546875" style="2" bestFit="1" customWidth="1"/>
    <col min="8458" max="8458" width="10.5703125" style="2" bestFit="1" customWidth="1"/>
    <col min="8459" max="8459" width="9.28515625" style="2" bestFit="1" customWidth="1"/>
    <col min="8460" max="8701" width="9.140625" style="2"/>
    <col min="8702" max="8702" width="41.85546875" style="2" customWidth="1"/>
    <col min="8703" max="8703" width="11.85546875" style="2" customWidth="1"/>
    <col min="8704" max="8704" width="9.28515625" style="2" bestFit="1" customWidth="1"/>
    <col min="8705" max="8706" width="10.5703125" style="2" bestFit="1" customWidth="1"/>
    <col min="8707" max="8707" width="12" style="2" bestFit="1" customWidth="1"/>
    <col min="8708" max="8709" width="9.28515625" style="2" bestFit="1" customWidth="1"/>
    <col min="8710" max="8711" width="10.7109375" style="2" bestFit="1" customWidth="1"/>
    <col min="8712" max="8713" width="10.85546875" style="2" bestFit="1" customWidth="1"/>
    <col min="8714" max="8714" width="10.5703125" style="2" bestFit="1" customWidth="1"/>
    <col min="8715" max="8715" width="9.28515625" style="2" bestFit="1" customWidth="1"/>
    <col min="8716" max="8957" width="9.140625" style="2"/>
    <col min="8958" max="8958" width="41.85546875" style="2" customWidth="1"/>
    <col min="8959" max="8959" width="11.85546875" style="2" customWidth="1"/>
    <col min="8960" max="8960" width="9.28515625" style="2" bestFit="1" customWidth="1"/>
    <col min="8961" max="8962" width="10.5703125" style="2" bestFit="1" customWidth="1"/>
    <col min="8963" max="8963" width="12" style="2" bestFit="1" customWidth="1"/>
    <col min="8964" max="8965" width="9.28515625" style="2" bestFit="1" customWidth="1"/>
    <col min="8966" max="8967" width="10.7109375" style="2" bestFit="1" customWidth="1"/>
    <col min="8968" max="8969" width="10.85546875" style="2" bestFit="1" customWidth="1"/>
    <col min="8970" max="8970" width="10.5703125" style="2" bestFit="1" customWidth="1"/>
    <col min="8971" max="8971" width="9.28515625" style="2" bestFit="1" customWidth="1"/>
    <col min="8972" max="9213" width="9.140625" style="2"/>
    <col min="9214" max="9214" width="41.85546875" style="2" customWidth="1"/>
    <col min="9215" max="9215" width="11.85546875" style="2" customWidth="1"/>
    <col min="9216" max="9216" width="9.28515625" style="2" bestFit="1" customWidth="1"/>
    <col min="9217" max="9218" width="10.5703125" style="2" bestFit="1" customWidth="1"/>
    <col min="9219" max="9219" width="12" style="2" bestFit="1" customWidth="1"/>
    <col min="9220" max="9221" width="9.28515625" style="2" bestFit="1" customWidth="1"/>
    <col min="9222" max="9223" width="10.7109375" style="2" bestFit="1" customWidth="1"/>
    <col min="9224" max="9225" width="10.85546875" style="2" bestFit="1" customWidth="1"/>
    <col min="9226" max="9226" width="10.5703125" style="2" bestFit="1" customWidth="1"/>
    <col min="9227" max="9227" width="9.28515625" style="2" bestFit="1" customWidth="1"/>
    <col min="9228" max="9469" width="9.140625" style="2"/>
    <col min="9470" max="9470" width="41.85546875" style="2" customWidth="1"/>
    <col min="9471" max="9471" width="11.85546875" style="2" customWidth="1"/>
    <col min="9472" max="9472" width="9.28515625" style="2" bestFit="1" customWidth="1"/>
    <col min="9473" max="9474" width="10.5703125" style="2" bestFit="1" customWidth="1"/>
    <col min="9475" max="9475" width="12" style="2" bestFit="1" customWidth="1"/>
    <col min="9476" max="9477" width="9.28515625" style="2" bestFit="1" customWidth="1"/>
    <col min="9478" max="9479" width="10.7109375" style="2" bestFit="1" customWidth="1"/>
    <col min="9480" max="9481" width="10.85546875" style="2" bestFit="1" customWidth="1"/>
    <col min="9482" max="9482" width="10.5703125" style="2" bestFit="1" customWidth="1"/>
    <col min="9483" max="9483" width="9.28515625" style="2" bestFit="1" customWidth="1"/>
    <col min="9484" max="9725" width="9.140625" style="2"/>
    <col min="9726" max="9726" width="41.85546875" style="2" customWidth="1"/>
    <col min="9727" max="9727" width="11.85546875" style="2" customWidth="1"/>
    <col min="9728" max="9728" width="9.28515625" style="2" bestFit="1" customWidth="1"/>
    <col min="9729" max="9730" width="10.5703125" style="2" bestFit="1" customWidth="1"/>
    <col min="9731" max="9731" width="12" style="2" bestFit="1" customWidth="1"/>
    <col min="9732" max="9733" width="9.28515625" style="2" bestFit="1" customWidth="1"/>
    <col min="9734" max="9735" width="10.7109375" style="2" bestFit="1" customWidth="1"/>
    <col min="9736" max="9737" width="10.85546875" style="2" bestFit="1" customWidth="1"/>
    <col min="9738" max="9738" width="10.5703125" style="2" bestFit="1" customWidth="1"/>
    <col min="9739" max="9739" width="9.28515625" style="2" bestFit="1" customWidth="1"/>
    <col min="9740" max="9981" width="9.140625" style="2"/>
    <col min="9982" max="9982" width="41.85546875" style="2" customWidth="1"/>
    <col min="9983" max="9983" width="11.85546875" style="2" customWidth="1"/>
    <col min="9984" max="9984" width="9.28515625" style="2" bestFit="1" customWidth="1"/>
    <col min="9985" max="9986" width="10.5703125" style="2" bestFit="1" customWidth="1"/>
    <col min="9987" max="9987" width="12" style="2" bestFit="1" customWidth="1"/>
    <col min="9988" max="9989" width="9.28515625" style="2" bestFit="1" customWidth="1"/>
    <col min="9990" max="9991" width="10.7109375" style="2" bestFit="1" customWidth="1"/>
    <col min="9992" max="9993" width="10.85546875" style="2" bestFit="1" customWidth="1"/>
    <col min="9994" max="9994" width="10.5703125" style="2" bestFit="1" customWidth="1"/>
    <col min="9995" max="9995" width="9.28515625" style="2" bestFit="1" customWidth="1"/>
    <col min="9996" max="10237" width="9.140625" style="2"/>
    <col min="10238" max="10238" width="41.85546875" style="2" customWidth="1"/>
    <col min="10239" max="10239" width="11.85546875" style="2" customWidth="1"/>
    <col min="10240" max="10240" width="9.28515625" style="2" bestFit="1" customWidth="1"/>
    <col min="10241" max="10242" width="10.5703125" style="2" bestFit="1" customWidth="1"/>
    <col min="10243" max="10243" width="12" style="2" bestFit="1" customWidth="1"/>
    <col min="10244" max="10245" width="9.28515625" style="2" bestFit="1" customWidth="1"/>
    <col min="10246" max="10247" width="10.7109375" style="2" bestFit="1" customWidth="1"/>
    <col min="10248" max="10249" width="10.85546875" style="2" bestFit="1" customWidth="1"/>
    <col min="10250" max="10250" width="10.5703125" style="2" bestFit="1" customWidth="1"/>
    <col min="10251" max="10251" width="9.28515625" style="2" bestFit="1" customWidth="1"/>
    <col min="10252" max="10493" width="9.140625" style="2"/>
    <col min="10494" max="10494" width="41.85546875" style="2" customWidth="1"/>
    <col min="10495" max="10495" width="11.85546875" style="2" customWidth="1"/>
    <col min="10496" max="10496" width="9.28515625" style="2" bestFit="1" customWidth="1"/>
    <col min="10497" max="10498" width="10.5703125" style="2" bestFit="1" customWidth="1"/>
    <col min="10499" max="10499" width="12" style="2" bestFit="1" customWidth="1"/>
    <col min="10500" max="10501" width="9.28515625" style="2" bestFit="1" customWidth="1"/>
    <col min="10502" max="10503" width="10.7109375" style="2" bestFit="1" customWidth="1"/>
    <col min="10504" max="10505" width="10.85546875" style="2" bestFit="1" customWidth="1"/>
    <col min="10506" max="10506" width="10.5703125" style="2" bestFit="1" customWidth="1"/>
    <col min="10507" max="10507" width="9.28515625" style="2" bestFit="1" customWidth="1"/>
    <col min="10508" max="10749" width="9.140625" style="2"/>
    <col min="10750" max="10750" width="41.85546875" style="2" customWidth="1"/>
    <col min="10751" max="10751" width="11.85546875" style="2" customWidth="1"/>
    <col min="10752" max="10752" width="9.28515625" style="2" bestFit="1" customWidth="1"/>
    <col min="10753" max="10754" width="10.5703125" style="2" bestFit="1" customWidth="1"/>
    <col min="10755" max="10755" width="12" style="2" bestFit="1" customWidth="1"/>
    <col min="10756" max="10757" width="9.28515625" style="2" bestFit="1" customWidth="1"/>
    <col min="10758" max="10759" width="10.7109375" style="2" bestFit="1" customWidth="1"/>
    <col min="10760" max="10761" width="10.85546875" style="2" bestFit="1" customWidth="1"/>
    <col min="10762" max="10762" width="10.5703125" style="2" bestFit="1" customWidth="1"/>
    <col min="10763" max="10763" width="9.28515625" style="2" bestFit="1" customWidth="1"/>
    <col min="10764" max="11005" width="9.140625" style="2"/>
    <col min="11006" max="11006" width="41.85546875" style="2" customWidth="1"/>
    <col min="11007" max="11007" width="11.85546875" style="2" customWidth="1"/>
    <col min="11008" max="11008" width="9.28515625" style="2" bestFit="1" customWidth="1"/>
    <col min="11009" max="11010" width="10.5703125" style="2" bestFit="1" customWidth="1"/>
    <col min="11011" max="11011" width="12" style="2" bestFit="1" customWidth="1"/>
    <col min="11012" max="11013" width="9.28515625" style="2" bestFit="1" customWidth="1"/>
    <col min="11014" max="11015" width="10.7109375" style="2" bestFit="1" customWidth="1"/>
    <col min="11016" max="11017" width="10.85546875" style="2" bestFit="1" customWidth="1"/>
    <col min="11018" max="11018" width="10.5703125" style="2" bestFit="1" customWidth="1"/>
    <col min="11019" max="11019" width="9.28515625" style="2" bestFit="1" customWidth="1"/>
    <col min="11020" max="11261" width="9.140625" style="2"/>
    <col min="11262" max="11262" width="41.85546875" style="2" customWidth="1"/>
    <col min="11263" max="11263" width="11.85546875" style="2" customWidth="1"/>
    <col min="11264" max="11264" width="9.28515625" style="2" bestFit="1" customWidth="1"/>
    <col min="11265" max="11266" width="10.5703125" style="2" bestFit="1" customWidth="1"/>
    <col min="11267" max="11267" width="12" style="2" bestFit="1" customWidth="1"/>
    <col min="11268" max="11269" width="9.28515625" style="2" bestFit="1" customWidth="1"/>
    <col min="11270" max="11271" width="10.7109375" style="2" bestFit="1" customWidth="1"/>
    <col min="11272" max="11273" width="10.85546875" style="2" bestFit="1" customWidth="1"/>
    <col min="11274" max="11274" width="10.5703125" style="2" bestFit="1" customWidth="1"/>
    <col min="11275" max="11275" width="9.28515625" style="2" bestFit="1" customWidth="1"/>
    <col min="11276" max="11517" width="9.140625" style="2"/>
    <col min="11518" max="11518" width="41.85546875" style="2" customWidth="1"/>
    <col min="11519" max="11519" width="11.85546875" style="2" customWidth="1"/>
    <col min="11520" max="11520" width="9.28515625" style="2" bestFit="1" customWidth="1"/>
    <col min="11521" max="11522" width="10.5703125" style="2" bestFit="1" customWidth="1"/>
    <col min="11523" max="11523" width="12" style="2" bestFit="1" customWidth="1"/>
    <col min="11524" max="11525" width="9.28515625" style="2" bestFit="1" customWidth="1"/>
    <col min="11526" max="11527" width="10.7109375" style="2" bestFit="1" customWidth="1"/>
    <col min="11528" max="11529" width="10.85546875" style="2" bestFit="1" customWidth="1"/>
    <col min="11530" max="11530" width="10.5703125" style="2" bestFit="1" customWidth="1"/>
    <col min="11531" max="11531" width="9.28515625" style="2" bestFit="1" customWidth="1"/>
    <col min="11532" max="11773" width="9.140625" style="2"/>
    <col min="11774" max="11774" width="41.85546875" style="2" customWidth="1"/>
    <col min="11775" max="11775" width="11.85546875" style="2" customWidth="1"/>
    <col min="11776" max="11776" width="9.28515625" style="2" bestFit="1" customWidth="1"/>
    <col min="11777" max="11778" width="10.5703125" style="2" bestFit="1" customWidth="1"/>
    <col min="11779" max="11779" width="12" style="2" bestFit="1" customWidth="1"/>
    <col min="11780" max="11781" width="9.28515625" style="2" bestFit="1" customWidth="1"/>
    <col min="11782" max="11783" width="10.7109375" style="2" bestFit="1" customWidth="1"/>
    <col min="11784" max="11785" width="10.85546875" style="2" bestFit="1" customWidth="1"/>
    <col min="11786" max="11786" width="10.5703125" style="2" bestFit="1" customWidth="1"/>
    <col min="11787" max="11787" width="9.28515625" style="2" bestFit="1" customWidth="1"/>
    <col min="11788" max="12029" width="9.140625" style="2"/>
    <col min="12030" max="12030" width="41.85546875" style="2" customWidth="1"/>
    <col min="12031" max="12031" width="11.85546875" style="2" customWidth="1"/>
    <col min="12032" max="12032" width="9.28515625" style="2" bestFit="1" customWidth="1"/>
    <col min="12033" max="12034" width="10.5703125" style="2" bestFit="1" customWidth="1"/>
    <col min="12035" max="12035" width="12" style="2" bestFit="1" customWidth="1"/>
    <col min="12036" max="12037" width="9.28515625" style="2" bestFit="1" customWidth="1"/>
    <col min="12038" max="12039" width="10.7109375" style="2" bestFit="1" customWidth="1"/>
    <col min="12040" max="12041" width="10.85546875" style="2" bestFit="1" customWidth="1"/>
    <col min="12042" max="12042" width="10.5703125" style="2" bestFit="1" customWidth="1"/>
    <col min="12043" max="12043" width="9.28515625" style="2" bestFit="1" customWidth="1"/>
    <col min="12044" max="12285" width="9.140625" style="2"/>
    <col min="12286" max="12286" width="41.85546875" style="2" customWidth="1"/>
    <col min="12287" max="12287" width="11.85546875" style="2" customWidth="1"/>
    <col min="12288" max="12288" width="9.28515625" style="2" bestFit="1" customWidth="1"/>
    <col min="12289" max="12290" width="10.5703125" style="2" bestFit="1" customWidth="1"/>
    <col min="12291" max="12291" width="12" style="2" bestFit="1" customWidth="1"/>
    <col min="12292" max="12293" width="9.28515625" style="2" bestFit="1" customWidth="1"/>
    <col min="12294" max="12295" width="10.7109375" style="2" bestFit="1" customWidth="1"/>
    <col min="12296" max="12297" width="10.85546875" style="2" bestFit="1" customWidth="1"/>
    <col min="12298" max="12298" width="10.5703125" style="2" bestFit="1" customWidth="1"/>
    <col min="12299" max="12299" width="9.28515625" style="2" bestFit="1" customWidth="1"/>
    <col min="12300" max="12541" width="9.140625" style="2"/>
    <col min="12542" max="12542" width="41.85546875" style="2" customWidth="1"/>
    <col min="12543" max="12543" width="11.85546875" style="2" customWidth="1"/>
    <col min="12544" max="12544" width="9.28515625" style="2" bestFit="1" customWidth="1"/>
    <col min="12545" max="12546" width="10.5703125" style="2" bestFit="1" customWidth="1"/>
    <col min="12547" max="12547" width="12" style="2" bestFit="1" customWidth="1"/>
    <col min="12548" max="12549" width="9.28515625" style="2" bestFit="1" customWidth="1"/>
    <col min="12550" max="12551" width="10.7109375" style="2" bestFit="1" customWidth="1"/>
    <col min="12552" max="12553" width="10.85546875" style="2" bestFit="1" customWidth="1"/>
    <col min="12554" max="12554" width="10.5703125" style="2" bestFit="1" customWidth="1"/>
    <col min="12555" max="12555" width="9.28515625" style="2" bestFit="1" customWidth="1"/>
    <col min="12556" max="12797" width="9.140625" style="2"/>
    <col min="12798" max="12798" width="41.85546875" style="2" customWidth="1"/>
    <col min="12799" max="12799" width="11.85546875" style="2" customWidth="1"/>
    <col min="12800" max="12800" width="9.28515625" style="2" bestFit="1" customWidth="1"/>
    <col min="12801" max="12802" width="10.5703125" style="2" bestFit="1" customWidth="1"/>
    <col min="12803" max="12803" width="12" style="2" bestFit="1" customWidth="1"/>
    <col min="12804" max="12805" width="9.28515625" style="2" bestFit="1" customWidth="1"/>
    <col min="12806" max="12807" width="10.7109375" style="2" bestFit="1" customWidth="1"/>
    <col min="12808" max="12809" width="10.85546875" style="2" bestFit="1" customWidth="1"/>
    <col min="12810" max="12810" width="10.5703125" style="2" bestFit="1" customWidth="1"/>
    <col min="12811" max="12811" width="9.28515625" style="2" bestFit="1" customWidth="1"/>
    <col min="12812" max="13053" width="9.140625" style="2"/>
    <col min="13054" max="13054" width="41.85546875" style="2" customWidth="1"/>
    <col min="13055" max="13055" width="11.85546875" style="2" customWidth="1"/>
    <col min="13056" max="13056" width="9.28515625" style="2" bestFit="1" customWidth="1"/>
    <col min="13057" max="13058" width="10.5703125" style="2" bestFit="1" customWidth="1"/>
    <col min="13059" max="13059" width="12" style="2" bestFit="1" customWidth="1"/>
    <col min="13060" max="13061" width="9.28515625" style="2" bestFit="1" customWidth="1"/>
    <col min="13062" max="13063" width="10.7109375" style="2" bestFit="1" customWidth="1"/>
    <col min="13064" max="13065" width="10.85546875" style="2" bestFit="1" customWidth="1"/>
    <col min="13066" max="13066" width="10.5703125" style="2" bestFit="1" customWidth="1"/>
    <col min="13067" max="13067" width="9.28515625" style="2" bestFit="1" customWidth="1"/>
    <col min="13068" max="13309" width="9.140625" style="2"/>
    <col min="13310" max="13310" width="41.85546875" style="2" customWidth="1"/>
    <col min="13311" max="13311" width="11.85546875" style="2" customWidth="1"/>
    <col min="13312" max="13312" width="9.28515625" style="2" bestFit="1" customWidth="1"/>
    <col min="13313" max="13314" width="10.5703125" style="2" bestFit="1" customWidth="1"/>
    <col min="13315" max="13315" width="12" style="2" bestFit="1" customWidth="1"/>
    <col min="13316" max="13317" width="9.28515625" style="2" bestFit="1" customWidth="1"/>
    <col min="13318" max="13319" width="10.7109375" style="2" bestFit="1" customWidth="1"/>
    <col min="13320" max="13321" width="10.85546875" style="2" bestFit="1" customWidth="1"/>
    <col min="13322" max="13322" width="10.5703125" style="2" bestFit="1" customWidth="1"/>
    <col min="13323" max="13323" width="9.28515625" style="2" bestFit="1" customWidth="1"/>
    <col min="13324" max="13565" width="9.140625" style="2"/>
    <col min="13566" max="13566" width="41.85546875" style="2" customWidth="1"/>
    <col min="13567" max="13567" width="11.85546875" style="2" customWidth="1"/>
    <col min="13568" max="13568" width="9.28515625" style="2" bestFit="1" customWidth="1"/>
    <col min="13569" max="13570" width="10.5703125" style="2" bestFit="1" customWidth="1"/>
    <col min="13571" max="13571" width="12" style="2" bestFit="1" customWidth="1"/>
    <col min="13572" max="13573" width="9.28515625" style="2" bestFit="1" customWidth="1"/>
    <col min="13574" max="13575" width="10.7109375" style="2" bestFit="1" customWidth="1"/>
    <col min="13576" max="13577" width="10.85546875" style="2" bestFit="1" customWidth="1"/>
    <col min="13578" max="13578" width="10.5703125" style="2" bestFit="1" customWidth="1"/>
    <col min="13579" max="13579" width="9.28515625" style="2" bestFit="1" customWidth="1"/>
    <col min="13580" max="13821" width="9.140625" style="2"/>
    <col min="13822" max="13822" width="41.85546875" style="2" customWidth="1"/>
    <col min="13823" max="13823" width="11.85546875" style="2" customWidth="1"/>
    <col min="13824" max="13824" width="9.28515625" style="2" bestFit="1" customWidth="1"/>
    <col min="13825" max="13826" width="10.5703125" style="2" bestFit="1" customWidth="1"/>
    <col min="13827" max="13827" width="12" style="2" bestFit="1" customWidth="1"/>
    <col min="13828" max="13829" width="9.28515625" style="2" bestFit="1" customWidth="1"/>
    <col min="13830" max="13831" width="10.7109375" style="2" bestFit="1" customWidth="1"/>
    <col min="13832" max="13833" width="10.85546875" style="2" bestFit="1" customWidth="1"/>
    <col min="13834" max="13834" width="10.5703125" style="2" bestFit="1" customWidth="1"/>
    <col min="13835" max="13835" width="9.28515625" style="2" bestFit="1" customWidth="1"/>
    <col min="13836" max="14077" width="9.140625" style="2"/>
    <col min="14078" max="14078" width="41.85546875" style="2" customWidth="1"/>
    <col min="14079" max="14079" width="11.85546875" style="2" customWidth="1"/>
    <col min="14080" max="14080" width="9.28515625" style="2" bestFit="1" customWidth="1"/>
    <col min="14081" max="14082" width="10.5703125" style="2" bestFit="1" customWidth="1"/>
    <col min="14083" max="14083" width="12" style="2" bestFit="1" customWidth="1"/>
    <col min="14084" max="14085" width="9.28515625" style="2" bestFit="1" customWidth="1"/>
    <col min="14086" max="14087" width="10.7109375" style="2" bestFit="1" customWidth="1"/>
    <col min="14088" max="14089" width="10.85546875" style="2" bestFit="1" customWidth="1"/>
    <col min="14090" max="14090" width="10.5703125" style="2" bestFit="1" customWidth="1"/>
    <col min="14091" max="14091" width="9.28515625" style="2" bestFit="1" customWidth="1"/>
    <col min="14092" max="14333" width="9.140625" style="2"/>
    <col min="14334" max="14334" width="41.85546875" style="2" customWidth="1"/>
    <col min="14335" max="14335" width="11.85546875" style="2" customWidth="1"/>
    <col min="14336" max="14336" width="9.28515625" style="2" bestFit="1" customWidth="1"/>
    <col min="14337" max="14338" width="10.5703125" style="2" bestFit="1" customWidth="1"/>
    <col min="14339" max="14339" width="12" style="2" bestFit="1" customWidth="1"/>
    <col min="14340" max="14341" width="9.28515625" style="2" bestFit="1" customWidth="1"/>
    <col min="14342" max="14343" width="10.7109375" style="2" bestFit="1" customWidth="1"/>
    <col min="14344" max="14345" width="10.85546875" style="2" bestFit="1" customWidth="1"/>
    <col min="14346" max="14346" width="10.5703125" style="2" bestFit="1" customWidth="1"/>
    <col min="14347" max="14347" width="9.28515625" style="2" bestFit="1" customWidth="1"/>
    <col min="14348" max="14589" width="9.140625" style="2"/>
    <col min="14590" max="14590" width="41.85546875" style="2" customWidth="1"/>
    <col min="14591" max="14591" width="11.85546875" style="2" customWidth="1"/>
    <col min="14592" max="14592" width="9.28515625" style="2" bestFit="1" customWidth="1"/>
    <col min="14593" max="14594" width="10.5703125" style="2" bestFit="1" customWidth="1"/>
    <col min="14595" max="14595" width="12" style="2" bestFit="1" customWidth="1"/>
    <col min="14596" max="14597" width="9.28515625" style="2" bestFit="1" customWidth="1"/>
    <col min="14598" max="14599" width="10.7109375" style="2" bestFit="1" customWidth="1"/>
    <col min="14600" max="14601" width="10.85546875" style="2" bestFit="1" customWidth="1"/>
    <col min="14602" max="14602" width="10.5703125" style="2" bestFit="1" customWidth="1"/>
    <col min="14603" max="14603" width="9.28515625" style="2" bestFit="1" customWidth="1"/>
    <col min="14604" max="14845" width="9.140625" style="2"/>
    <col min="14846" max="14846" width="41.85546875" style="2" customWidth="1"/>
    <col min="14847" max="14847" width="11.85546875" style="2" customWidth="1"/>
    <col min="14848" max="14848" width="9.28515625" style="2" bestFit="1" customWidth="1"/>
    <col min="14849" max="14850" width="10.5703125" style="2" bestFit="1" customWidth="1"/>
    <col min="14851" max="14851" width="12" style="2" bestFit="1" customWidth="1"/>
    <col min="14852" max="14853" width="9.28515625" style="2" bestFit="1" customWidth="1"/>
    <col min="14854" max="14855" width="10.7109375" style="2" bestFit="1" customWidth="1"/>
    <col min="14856" max="14857" width="10.85546875" style="2" bestFit="1" customWidth="1"/>
    <col min="14858" max="14858" width="10.5703125" style="2" bestFit="1" customWidth="1"/>
    <col min="14859" max="14859" width="9.28515625" style="2" bestFit="1" customWidth="1"/>
    <col min="14860" max="15101" width="9.140625" style="2"/>
    <col min="15102" max="15102" width="41.85546875" style="2" customWidth="1"/>
    <col min="15103" max="15103" width="11.85546875" style="2" customWidth="1"/>
    <col min="15104" max="15104" width="9.28515625" style="2" bestFit="1" customWidth="1"/>
    <col min="15105" max="15106" width="10.5703125" style="2" bestFit="1" customWidth="1"/>
    <col min="15107" max="15107" width="12" style="2" bestFit="1" customWidth="1"/>
    <col min="15108" max="15109" width="9.28515625" style="2" bestFit="1" customWidth="1"/>
    <col min="15110" max="15111" width="10.7109375" style="2" bestFit="1" customWidth="1"/>
    <col min="15112" max="15113" width="10.85546875" style="2" bestFit="1" customWidth="1"/>
    <col min="15114" max="15114" width="10.5703125" style="2" bestFit="1" customWidth="1"/>
    <col min="15115" max="15115" width="9.28515625" style="2" bestFit="1" customWidth="1"/>
    <col min="15116" max="15357" width="9.140625" style="2"/>
    <col min="15358" max="15358" width="41.85546875" style="2" customWidth="1"/>
    <col min="15359" max="15359" width="11.85546875" style="2" customWidth="1"/>
    <col min="15360" max="15360" width="9.28515625" style="2" bestFit="1" customWidth="1"/>
    <col min="15361" max="15362" width="10.5703125" style="2" bestFit="1" customWidth="1"/>
    <col min="15363" max="15363" width="12" style="2" bestFit="1" customWidth="1"/>
    <col min="15364" max="15365" width="9.28515625" style="2" bestFit="1" customWidth="1"/>
    <col min="15366" max="15367" width="10.7109375" style="2" bestFit="1" customWidth="1"/>
    <col min="15368" max="15369" width="10.85546875" style="2" bestFit="1" customWidth="1"/>
    <col min="15370" max="15370" width="10.5703125" style="2" bestFit="1" customWidth="1"/>
    <col min="15371" max="15371" width="9.28515625" style="2" bestFit="1" customWidth="1"/>
    <col min="15372" max="15613" width="9.140625" style="2"/>
    <col min="15614" max="15614" width="41.85546875" style="2" customWidth="1"/>
    <col min="15615" max="15615" width="11.85546875" style="2" customWidth="1"/>
    <col min="15616" max="15616" width="9.28515625" style="2" bestFit="1" customWidth="1"/>
    <col min="15617" max="15618" width="10.5703125" style="2" bestFit="1" customWidth="1"/>
    <col min="15619" max="15619" width="12" style="2" bestFit="1" customWidth="1"/>
    <col min="15620" max="15621" width="9.28515625" style="2" bestFit="1" customWidth="1"/>
    <col min="15622" max="15623" width="10.7109375" style="2" bestFit="1" customWidth="1"/>
    <col min="15624" max="15625" width="10.85546875" style="2" bestFit="1" customWidth="1"/>
    <col min="15626" max="15626" width="10.5703125" style="2" bestFit="1" customWidth="1"/>
    <col min="15627" max="15627" width="9.28515625" style="2" bestFit="1" customWidth="1"/>
    <col min="15628" max="15869" width="9.140625" style="2"/>
    <col min="15870" max="15870" width="41.85546875" style="2" customWidth="1"/>
    <col min="15871" max="15871" width="11.85546875" style="2" customWidth="1"/>
    <col min="15872" max="15872" width="9.28515625" style="2" bestFit="1" customWidth="1"/>
    <col min="15873" max="15874" width="10.5703125" style="2" bestFit="1" customWidth="1"/>
    <col min="15875" max="15875" width="12" style="2" bestFit="1" customWidth="1"/>
    <col min="15876" max="15877" width="9.28515625" style="2" bestFit="1" customWidth="1"/>
    <col min="15878" max="15879" width="10.7109375" style="2" bestFit="1" customWidth="1"/>
    <col min="15880" max="15881" width="10.85546875" style="2" bestFit="1" customWidth="1"/>
    <col min="15882" max="15882" width="10.5703125" style="2" bestFit="1" customWidth="1"/>
    <col min="15883" max="15883" width="9.28515625" style="2" bestFit="1" customWidth="1"/>
    <col min="15884" max="16125" width="9.140625" style="2"/>
    <col min="16126" max="16126" width="41.85546875" style="2" customWidth="1"/>
    <col min="16127" max="16127" width="11.85546875" style="2" customWidth="1"/>
    <col min="16128" max="16128" width="9.28515625" style="2" bestFit="1" customWidth="1"/>
    <col min="16129" max="16130" width="10.5703125" style="2" bestFit="1" customWidth="1"/>
    <col min="16131" max="16131" width="12" style="2" bestFit="1" customWidth="1"/>
    <col min="16132" max="16133" width="9.28515625" style="2" bestFit="1" customWidth="1"/>
    <col min="16134" max="16135" width="10.7109375" style="2" bestFit="1" customWidth="1"/>
    <col min="16136" max="16137" width="10.85546875" style="2" bestFit="1" customWidth="1"/>
    <col min="16138" max="16138" width="10.5703125" style="2" bestFit="1" customWidth="1"/>
    <col min="16139" max="16139" width="9.28515625" style="2" bestFit="1" customWidth="1"/>
    <col min="16140" max="16384" width="9.140625" style="2"/>
  </cols>
  <sheetData>
    <row r="1" spans="1:15" ht="15.75" x14ac:dyDescent="0.25">
      <c r="A1" s="1"/>
      <c r="B1" s="134" t="s">
        <v>0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"/>
    </row>
    <row r="2" spans="1:15" ht="15.75" x14ac:dyDescent="0.25">
      <c r="A2" s="1"/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1"/>
    </row>
    <row r="3" spans="1:15" ht="15.75" x14ac:dyDescent="0.25">
      <c r="A3" s="135" t="s">
        <v>1</v>
      </c>
      <c r="B3" s="136" t="s">
        <v>2</v>
      </c>
      <c r="C3" s="138" t="s">
        <v>3</v>
      </c>
      <c r="D3" s="140" t="s">
        <v>4</v>
      </c>
      <c r="E3" s="140" t="s">
        <v>5</v>
      </c>
      <c r="F3" s="140" t="s">
        <v>6</v>
      </c>
      <c r="G3" s="140" t="s">
        <v>7</v>
      </c>
      <c r="H3" s="142" t="s">
        <v>8</v>
      </c>
      <c r="I3" s="143"/>
      <c r="J3" s="144"/>
      <c r="K3" s="145" t="s">
        <v>9</v>
      </c>
      <c r="L3" s="145"/>
      <c r="M3" s="145"/>
      <c r="N3" s="145"/>
      <c r="O3" s="1"/>
    </row>
    <row r="4" spans="1:15" ht="15.75" x14ac:dyDescent="0.25">
      <c r="A4" s="135"/>
      <c r="B4" s="137"/>
      <c r="C4" s="139"/>
      <c r="D4" s="141"/>
      <c r="E4" s="141"/>
      <c r="F4" s="141"/>
      <c r="G4" s="141"/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1"/>
    </row>
    <row r="5" spans="1:15" ht="19.5" x14ac:dyDescent="0.25">
      <c r="A5" s="1"/>
      <c r="B5" s="6" t="s">
        <v>17</v>
      </c>
      <c r="C5" s="7"/>
      <c r="D5" s="7"/>
      <c r="E5" s="7"/>
      <c r="F5" s="7"/>
      <c r="G5" s="8"/>
      <c r="H5" s="9"/>
      <c r="I5" s="9"/>
      <c r="J5" s="9"/>
      <c r="K5" s="9"/>
      <c r="L5" s="9"/>
      <c r="M5" s="9"/>
      <c r="N5" s="9"/>
      <c r="O5" s="1"/>
    </row>
    <row r="6" spans="1:15" ht="15.75" x14ac:dyDescent="0.25">
      <c r="A6" s="10"/>
      <c r="B6" s="11" t="s">
        <v>18</v>
      </c>
      <c r="C6" s="12"/>
      <c r="D6" s="12"/>
      <c r="E6" s="12"/>
      <c r="F6" s="12"/>
      <c r="G6" s="13"/>
      <c r="H6" s="14"/>
      <c r="I6" s="14"/>
      <c r="J6" s="14"/>
      <c r="K6" s="14"/>
      <c r="L6" s="14"/>
      <c r="M6" s="14"/>
      <c r="N6" s="14"/>
      <c r="O6" s="1"/>
    </row>
    <row r="7" spans="1:15" ht="15.75" x14ac:dyDescent="0.25">
      <c r="A7" s="15" t="s">
        <v>19</v>
      </c>
      <c r="B7" s="16" t="s">
        <v>20</v>
      </c>
      <c r="C7" s="17" t="s">
        <v>21</v>
      </c>
      <c r="D7" s="18">
        <v>8</v>
      </c>
      <c r="E7" s="18">
        <v>11.06</v>
      </c>
      <c r="F7" s="18">
        <v>44.32</v>
      </c>
      <c r="G7" s="18">
        <v>312</v>
      </c>
      <c r="H7" s="19">
        <v>0.14000000000000001</v>
      </c>
      <c r="I7" s="19">
        <v>0.95</v>
      </c>
      <c r="J7" s="19">
        <v>54.8</v>
      </c>
      <c r="K7" s="19">
        <v>146.77000000000001</v>
      </c>
      <c r="L7" s="19">
        <v>221.3</v>
      </c>
      <c r="M7" s="20">
        <v>44.33</v>
      </c>
      <c r="N7" s="20">
        <v>2.34</v>
      </c>
      <c r="O7" s="1"/>
    </row>
    <row r="8" spans="1:15" ht="15.75" x14ac:dyDescent="0.25">
      <c r="A8" s="21" t="s">
        <v>22</v>
      </c>
      <c r="B8" s="16" t="s">
        <v>23</v>
      </c>
      <c r="C8" s="17">
        <v>200</v>
      </c>
      <c r="D8" s="18">
        <v>1.6</v>
      </c>
      <c r="E8" s="18">
        <v>1.6</v>
      </c>
      <c r="F8" s="18">
        <v>12.4</v>
      </c>
      <c r="G8" s="18">
        <v>70</v>
      </c>
      <c r="H8" s="19">
        <v>0.04</v>
      </c>
      <c r="I8" s="19">
        <v>1.33</v>
      </c>
      <c r="J8" s="19">
        <v>10</v>
      </c>
      <c r="K8" s="19">
        <v>126.6</v>
      </c>
      <c r="L8" s="19">
        <v>92.8</v>
      </c>
      <c r="M8" s="20">
        <v>15.4</v>
      </c>
      <c r="N8" s="20">
        <v>0.41</v>
      </c>
      <c r="O8" s="1"/>
    </row>
    <row r="9" spans="1:15" ht="15.75" x14ac:dyDescent="0.25">
      <c r="A9" s="21" t="s">
        <v>24</v>
      </c>
      <c r="B9" s="16" t="s">
        <v>25</v>
      </c>
      <c r="C9" s="17" t="s">
        <v>26</v>
      </c>
      <c r="D9" s="18">
        <v>12.5</v>
      </c>
      <c r="E9" s="18">
        <v>15.8</v>
      </c>
      <c r="F9" s="18">
        <v>26</v>
      </c>
      <c r="G9" s="18">
        <v>296</v>
      </c>
      <c r="H9" s="19">
        <v>0.01</v>
      </c>
      <c r="I9" s="19">
        <v>0.11</v>
      </c>
      <c r="J9" s="19">
        <v>39</v>
      </c>
      <c r="K9" s="19">
        <v>132</v>
      </c>
      <c r="L9" s="19">
        <v>75</v>
      </c>
      <c r="M9" s="22">
        <v>5.25</v>
      </c>
      <c r="N9" s="22">
        <v>0.15</v>
      </c>
      <c r="O9" s="1"/>
    </row>
    <row r="10" spans="1:15" ht="15.75" x14ac:dyDescent="0.25">
      <c r="A10" s="21" t="s">
        <v>27</v>
      </c>
      <c r="B10" s="16" t="s">
        <v>28</v>
      </c>
      <c r="C10" s="17" t="s">
        <v>29</v>
      </c>
      <c r="D10" s="20">
        <v>2.37</v>
      </c>
      <c r="E10" s="20">
        <v>0.3</v>
      </c>
      <c r="F10" s="20">
        <v>13.86</v>
      </c>
      <c r="G10" s="19">
        <v>70.14</v>
      </c>
      <c r="H10" s="19">
        <v>0.3</v>
      </c>
      <c r="I10" s="19">
        <v>0</v>
      </c>
      <c r="J10" s="19">
        <v>0</v>
      </c>
      <c r="K10" s="19">
        <v>6.9</v>
      </c>
      <c r="L10" s="19">
        <v>26.1</v>
      </c>
      <c r="M10" s="20">
        <v>9.9</v>
      </c>
      <c r="N10" s="20">
        <v>0.33</v>
      </c>
      <c r="O10" s="1"/>
    </row>
    <row r="11" spans="1:15" ht="15.75" x14ac:dyDescent="0.25">
      <c r="A11" s="23" t="s">
        <v>30</v>
      </c>
      <c r="B11" s="16" t="s">
        <v>31</v>
      </c>
      <c r="C11" s="24" t="s">
        <v>32</v>
      </c>
      <c r="D11" s="25">
        <v>1.5</v>
      </c>
      <c r="E11" s="25">
        <v>0.5</v>
      </c>
      <c r="F11" s="25">
        <v>21</v>
      </c>
      <c r="G11" s="25">
        <v>95</v>
      </c>
      <c r="H11" s="26">
        <v>0.03</v>
      </c>
      <c r="I11" s="26">
        <v>10</v>
      </c>
      <c r="J11" s="26">
        <v>0</v>
      </c>
      <c r="K11" s="26">
        <v>16</v>
      </c>
      <c r="L11" s="26">
        <v>11</v>
      </c>
      <c r="M11" s="25">
        <v>9</v>
      </c>
      <c r="N11" s="25">
        <v>2.2000000000000002</v>
      </c>
      <c r="O11" s="1"/>
    </row>
    <row r="12" spans="1:15" ht="15.75" x14ac:dyDescent="0.25">
      <c r="A12" s="27"/>
      <c r="B12" s="11" t="s">
        <v>33</v>
      </c>
      <c r="C12" s="17"/>
      <c r="D12" s="27">
        <f>SUM(D7:D11)</f>
        <v>25.970000000000002</v>
      </c>
      <c r="E12" s="27">
        <f t="shared" ref="E12:N12" si="0">SUM(E7:E11)</f>
        <v>29.26</v>
      </c>
      <c r="F12" s="27">
        <f t="shared" si="0"/>
        <v>117.58</v>
      </c>
      <c r="G12" s="27">
        <f t="shared" si="0"/>
        <v>843.14</v>
      </c>
      <c r="H12" s="27">
        <f t="shared" si="0"/>
        <v>0.52</v>
      </c>
      <c r="I12" s="27">
        <f t="shared" si="0"/>
        <v>12.39</v>
      </c>
      <c r="J12" s="27">
        <f t="shared" si="0"/>
        <v>103.8</v>
      </c>
      <c r="K12" s="27">
        <f t="shared" si="0"/>
        <v>428.27</v>
      </c>
      <c r="L12" s="27">
        <f t="shared" si="0"/>
        <v>426.20000000000005</v>
      </c>
      <c r="M12" s="27">
        <f t="shared" si="0"/>
        <v>83.88</v>
      </c>
      <c r="N12" s="27">
        <f t="shared" si="0"/>
        <v>5.43</v>
      </c>
      <c r="O12" s="1"/>
    </row>
    <row r="13" spans="1:15" ht="15.75" x14ac:dyDescent="0.25">
      <c r="A13" s="1"/>
      <c r="B13" s="28" t="s">
        <v>34</v>
      </c>
      <c r="C13" s="17"/>
      <c r="D13" s="20"/>
      <c r="E13" s="20"/>
      <c r="F13" s="20"/>
      <c r="G13" s="19"/>
      <c r="H13" s="19"/>
      <c r="I13" s="19"/>
      <c r="J13" s="19"/>
      <c r="K13" s="19"/>
      <c r="L13" s="19"/>
      <c r="M13" s="19"/>
      <c r="N13" s="20"/>
      <c r="O13" s="1"/>
    </row>
    <row r="14" spans="1:15" ht="15.75" x14ac:dyDescent="0.25">
      <c r="A14" s="21" t="s">
        <v>35</v>
      </c>
      <c r="B14" s="29" t="s">
        <v>36</v>
      </c>
      <c r="C14" s="30" t="s">
        <v>32</v>
      </c>
      <c r="D14" s="20">
        <v>1.41</v>
      </c>
      <c r="E14" s="20">
        <v>6.01</v>
      </c>
      <c r="F14" s="20">
        <v>8.26</v>
      </c>
      <c r="G14" s="19">
        <v>92.8</v>
      </c>
      <c r="H14" s="19">
        <v>0.02</v>
      </c>
      <c r="I14" s="19">
        <v>6.65</v>
      </c>
      <c r="J14" s="19">
        <v>0</v>
      </c>
      <c r="K14" s="19">
        <v>35.5</v>
      </c>
      <c r="L14" s="19">
        <v>40.6</v>
      </c>
      <c r="M14" s="19">
        <v>20.7</v>
      </c>
      <c r="N14" s="20">
        <v>1.32</v>
      </c>
      <c r="O14" s="1"/>
    </row>
    <row r="15" spans="1:15" ht="15.75" x14ac:dyDescent="0.25">
      <c r="A15" s="21" t="s">
        <v>37</v>
      </c>
      <c r="B15" s="31" t="s">
        <v>38</v>
      </c>
      <c r="C15" s="17" t="s">
        <v>39</v>
      </c>
      <c r="D15" s="20">
        <v>2.25</v>
      </c>
      <c r="E15" s="20">
        <v>5.25</v>
      </c>
      <c r="F15" s="20">
        <v>13.75</v>
      </c>
      <c r="G15" s="19">
        <v>112.5</v>
      </c>
      <c r="H15" s="19">
        <v>0.06</v>
      </c>
      <c r="I15" s="19">
        <v>8.0350000000000001</v>
      </c>
      <c r="J15" s="19">
        <v>0</v>
      </c>
      <c r="K15" s="19">
        <v>8.27</v>
      </c>
      <c r="L15" s="19">
        <v>32.409999999999997</v>
      </c>
      <c r="M15" s="19">
        <v>12.38</v>
      </c>
      <c r="N15" s="20">
        <v>0.51</v>
      </c>
      <c r="O15" s="1"/>
    </row>
    <row r="16" spans="1:15" ht="15.75" x14ac:dyDescent="0.25">
      <c r="A16" s="21" t="s">
        <v>40</v>
      </c>
      <c r="B16" s="31" t="s">
        <v>41</v>
      </c>
      <c r="C16" s="17" t="s">
        <v>149</v>
      </c>
      <c r="D16" s="20">
        <v>7.9</v>
      </c>
      <c r="E16" s="20">
        <v>22</v>
      </c>
      <c r="F16" s="20">
        <v>0.35</v>
      </c>
      <c r="G16" s="19">
        <v>234</v>
      </c>
      <c r="H16" s="19">
        <v>0.09</v>
      </c>
      <c r="I16" s="19">
        <v>0</v>
      </c>
      <c r="J16" s="19">
        <v>20</v>
      </c>
      <c r="K16" s="19">
        <v>18.5</v>
      </c>
      <c r="L16" s="19">
        <v>81</v>
      </c>
      <c r="M16" s="19">
        <v>10</v>
      </c>
      <c r="N16" s="20">
        <v>0.9</v>
      </c>
      <c r="O16" s="1"/>
    </row>
    <row r="17" spans="1:15" ht="15.75" x14ac:dyDescent="0.25">
      <c r="A17" s="21" t="s">
        <v>42</v>
      </c>
      <c r="B17" s="31" t="s">
        <v>43</v>
      </c>
      <c r="C17" s="17" t="s">
        <v>44</v>
      </c>
      <c r="D17" s="20">
        <v>10.26</v>
      </c>
      <c r="E17" s="20">
        <v>6.6</v>
      </c>
      <c r="F17" s="20">
        <v>49.68</v>
      </c>
      <c r="G17" s="19">
        <v>298</v>
      </c>
      <c r="H17" s="20">
        <f>0.13*1.11</f>
        <v>0.14430000000000001</v>
      </c>
      <c r="I17" s="20">
        <v>0</v>
      </c>
      <c r="J17" s="20">
        <v>0</v>
      </c>
      <c r="K17" s="20">
        <f>17.78*1.11</f>
        <v>19.735800000000005</v>
      </c>
      <c r="L17" s="20">
        <v>244.72</v>
      </c>
      <c r="M17" s="20">
        <v>163</v>
      </c>
      <c r="N17" s="20">
        <f>5.47*1.11</f>
        <v>6.0716999999999999</v>
      </c>
      <c r="O17" s="1"/>
    </row>
    <row r="18" spans="1:15" s="36" customFormat="1" ht="15.75" x14ac:dyDescent="0.25">
      <c r="A18" s="21" t="s">
        <v>45</v>
      </c>
      <c r="B18" s="31" t="s">
        <v>46</v>
      </c>
      <c r="C18" s="32" t="s">
        <v>21</v>
      </c>
      <c r="D18" s="33">
        <v>0.4</v>
      </c>
      <c r="E18" s="33">
        <v>0.2</v>
      </c>
      <c r="F18" s="33">
        <v>10.8</v>
      </c>
      <c r="G18" s="33">
        <v>47</v>
      </c>
      <c r="H18" s="34">
        <v>0</v>
      </c>
      <c r="I18" s="34">
        <v>13</v>
      </c>
      <c r="J18" s="34">
        <v>0.01</v>
      </c>
      <c r="K18" s="34">
        <v>0.3</v>
      </c>
      <c r="L18" s="34">
        <v>16</v>
      </c>
      <c r="M18" s="34">
        <v>2.2000000000000002</v>
      </c>
      <c r="N18" s="33">
        <v>9</v>
      </c>
      <c r="O18" s="35"/>
    </row>
    <row r="19" spans="1:15" ht="15.75" x14ac:dyDescent="0.25">
      <c r="A19" s="21" t="s">
        <v>47</v>
      </c>
      <c r="B19" s="31" t="s">
        <v>28</v>
      </c>
      <c r="C19" s="17" t="s">
        <v>48</v>
      </c>
      <c r="D19" s="20">
        <v>0.66</v>
      </c>
      <c r="E19" s="20">
        <v>0.09</v>
      </c>
      <c r="F19" s="20">
        <v>32.01</v>
      </c>
      <c r="G19" s="20">
        <v>132.80000000000001</v>
      </c>
      <c r="H19" s="20">
        <v>0.02</v>
      </c>
      <c r="I19" s="20">
        <v>0.73</v>
      </c>
      <c r="J19" s="20">
        <v>0</v>
      </c>
      <c r="K19" s="20">
        <v>32.479999999999997</v>
      </c>
      <c r="L19" s="20">
        <v>23.44</v>
      </c>
      <c r="M19" s="20">
        <v>17.46</v>
      </c>
      <c r="N19" s="20">
        <v>0.7</v>
      </c>
      <c r="O19" s="1"/>
    </row>
    <row r="20" spans="1:15" ht="15.75" x14ac:dyDescent="0.25">
      <c r="A20" s="21" t="s">
        <v>47</v>
      </c>
      <c r="B20" s="31" t="s">
        <v>49</v>
      </c>
      <c r="C20" s="17" t="s">
        <v>48</v>
      </c>
      <c r="D20" s="20">
        <v>3.16</v>
      </c>
      <c r="E20" s="20">
        <v>0.4</v>
      </c>
      <c r="F20" s="20">
        <v>18.48</v>
      </c>
      <c r="G20" s="20">
        <v>93.52</v>
      </c>
      <c r="H20" s="20">
        <v>0.04</v>
      </c>
      <c r="I20" s="20">
        <v>0</v>
      </c>
      <c r="J20" s="20">
        <v>0</v>
      </c>
      <c r="K20" s="20">
        <v>9.1999999999999993</v>
      </c>
      <c r="L20" s="20">
        <v>34.799999999999997</v>
      </c>
      <c r="M20" s="20">
        <v>13.2</v>
      </c>
      <c r="N20" s="20">
        <v>0.44</v>
      </c>
      <c r="O20" s="1"/>
    </row>
    <row r="21" spans="1:15" ht="15.75" x14ac:dyDescent="0.25">
      <c r="A21" s="21"/>
      <c r="B21" s="28" t="s">
        <v>33</v>
      </c>
      <c r="C21" s="17"/>
      <c r="D21" s="27">
        <f t="shared" ref="D21:N21" si="1">SUM(D14:D20)</f>
        <v>26.04</v>
      </c>
      <c r="E21" s="27">
        <f t="shared" si="1"/>
        <v>40.550000000000004</v>
      </c>
      <c r="F21" s="27">
        <f t="shared" si="1"/>
        <v>133.32999999999998</v>
      </c>
      <c r="G21" s="27">
        <f t="shared" si="1"/>
        <v>1010.6199999999999</v>
      </c>
      <c r="H21" s="27">
        <f t="shared" si="1"/>
        <v>0.37430000000000002</v>
      </c>
      <c r="I21" s="27">
        <f t="shared" si="1"/>
        <v>28.415000000000003</v>
      </c>
      <c r="J21" s="27">
        <f t="shared" si="1"/>
        <v>20.010000000000002</v>
      </c>
      <c r="K21" s="27">
        <f t="shared" si="1"/>
        <v>123.9858</v>
      </c>
      <c r="L21" s="27">
        <f t="shared" si="1"/>
        <v>472.97</v>
      </c>
      <c r="M21" s="27">
        <f t="shared" si="1"/>
        <v>238.93999999999997</v>
      </c>
      <c r="N21" s="27">
        <f t="shared" si="1"/>
        <v>18.941700000000001</v>
      </c>
      <c r="O21" s="1"/>
    </row>
    <row r="22" spans="1:15" ht="15.75" x14ac:dyDescent="0.25">
      <c r="A22" s="21"/>
      <c r="B22" s="28" t="s">
        <v>50</v>
      </c>
      <c r="C22" s="17"/>
      <c r="D22" s="27">
        <f>D12+D21</f>
        <v>52.010000000000005</v>
      </c>
      <c r="E22" s="27">
        <f t="shared" ref="E22:N22" si="2">E12+E21</f>
        <v>69.81</v>
      </c>
      <c r="F22" s="27">
        <f t="shared" si="2"/>
        <v>250.90999999999997</v>
      </c>
      <c r="G22" s="27">
        <f t="shared" si="2"/>
        <v>1853.7599999999998</v>
      </c>
      <c r="H22" s="27">
        <f t="shared" si="2"/>
        <v>0.89430000000000009</v>
      </c>
      <c r="I22" s="27">
        <f t="shared" si="2"/>
        <v>40.805000000000007</v>
      </c>
      <c r="J22" s="27">
        <f t="shared" si="2"/>
        <v>123.81</v>
      </c>
      <c r="K22" s="27">
        <f t="shared" si="2"/>
        <v>552.25580000000002</v>
      </c>
      <c r="L22" s="27">
        <f t="shared" si="2"/>
        <v>899.17000000000007</v>
      </c>
      <c r="M22" s="27">
        <f t="shared" si="2"/>
        <v>322.81999999999994</v>
      </c>
      <c r="N22" s="27">
        <f t="shared" si="2"/>
        <v>24.371700000000001</v>
      </c>
      <c r="O22" s="1"/>
    </row>
    <row r="23" spans="1:15" ht="15.75" x14ac:dyDescent="0.25">
      <c r="A23" s="21"/>
      <c r="B23" s="37" t="s">
        <v>51</v>
      </c>
      <c r="C23" s="17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"/>
    </row>
    <row r="24" spans="1:15" ht="15.75" x14ac:dyDescent="0.25">
      <c r="A24" s="21"/>
      <c r="B24" s="38" t="s">
        <v>18</v>
      </c>
      <c r="C24" s="30"/>
      <c r="D24" s="39"/>
      <c r="E24" s="39"/>
      <c r="F24" s="39"/>
      <c r="G24" s="40"/>
      <c r="H24" s="19"/>
      <c r="I24" s="19"/>
      <c r="J24" s="19"/>
      <c r="K24" s="19"/>
      <c r="L24" s="19"/>
      <c r="M24" s="20"/>
      <c r="N24" s="20"/>
      <c r="O24" s="1"/>
    </row>
    <row r="25" spans="1:15" ht="15.75" x14ac:dyDescent="0.25">
      <c r="A25" s="21" t="s">
        <v>35</v>
      </c>
      <c r="B25" s="41" t="s">
        <v>36</v>
      </c>
      <c r="C25" s="30" t="s">
        <v>52</v>
      </c>
      <c r="D25" s="20">
        <v>0.85</v>
      </c>
      <c r="E25" s="20">
        <v>3.6</v>
      </c>
      <c r="F25" s="20">
        <v>4.9000000000000004</v>
      </c>
      <c r="G25" s="19">
        <v>55.68</v>
      </c>
      <c r="H25" s="19" t="s">
        <v>53</v>
      </c>
      <c r="I25" s="19">
        <v>3.99</v>
      </c>
      <c r="J25" s="19">
        <v>0</v>
      </c>
      <c r="K25" s="19">
        <v>21.3</v>
      </c>
      <c r="L25" s="19">
        <v>24.36</v>
      </c>
      <c r="M25" s="19">
        <v>12.4</v>
      </c>
      <c r="N25" s="20">
        <v>0.8</v>
      </c>
      <c r="O25" s="1"/>
    </row>
    <row r="26" spans="1:15" ht="15.75" x14ac:dyDescent="0.25">
      <c r="A26" s="21" t="s">
        <v>54</v>
      </c>
      <c r="B26" s="31" t="s">
        <v>55</v>
      </c>
      <c r="C26" s="17" t="s">
        <v>56</v>
      </c>
      <c r="D26" s="20">
        <v>28.56</v>
      </c>
      <c r="E26" s="20">
        <v>20.16</v>
      </c>
      <c r="F26" s="20">
        <v>20.16</v>
      </c>
      <c r="G26" s="19">
        <v>479</v>
      </c>
      <c r="H26" s="19">
        <v>3.3</v>
      </c>
      <c r="I26" s="19">
        <v>18.88</v>
      </c>
      <c r="J26" s="19">
        <v>3.2</v>
      </c>
      <c r="K26" s="19">
        <v>1095</v>
      </c>
      <c r="L26" s="19">
        <v>64.5</v>
      </c>
      <c r="M26" s="19">
        <v>61.33</v>
      </c>
      <c r="N26" s="20">
        <v>180.33</v>
      </c>
      <c r="O26" s="1"/>
    </row>
    <row r="27" spans="1:15" ht="15.75" x14ac:dyDescent="0.25">
      <c r="A27" s="21" t="s">
        <v>27</v>
      </c>
      <c r="B27" s="42" t="s">
        <v>57</v>
      </c>
      <c r="C27" s="43">
        <v>15</v>
      </c>
      <c r="D27" s="44">
        <v>1.41</v>
      </c>
      <c r="E27" s="44">
        <v>1.43</v>
      </c>
      <c r="F27" s="44">
        <v>11.2</v>
      </c>
      <c r="G27" s="44">
        <v>37.5</v>
      </c>
      <c r="H27" s="19">
        <v>2E-3</v>
      </c>
      <c r="I27" s="19">
        <v>3.5000000000000001E-3</v>
      </c>
      <c r="J27" s="19">
        <v>9</v>
      </c>
      <c r="K27" s="19">
        <v>0.23</v>
      </c>
      <c r="L27" s="19">
        <v>0.23</v>
      </c>
      <c r="M27" s="19">
        <v>0</v>
      </c>
      <c r="N27" s="20">
        <v>0.23</v>
      </c>
      <c r="O27" s="1"/>
    </row>
    <row r="28" spans="1:15" ht="15.75" x14ac:dyDescent="0.25">
      <c r="A28" s="21" t="s">
        <v>58</v>
      </c>
      <c r="B28" s="45" t="s">
        <v>59</v>
      </c>
      <c r="C28" s="17">
        <v>200</v>
      </c>
      <c r="D28" s="20">
        <v>1</v>
      </c>
      <c r="E28" s="20">
        <v>0</v>
      </c>
      <c r="F28" s="20">
        <v>20.2</v>
      </c>
      <c r="G28" s="19">
        <v>84.8</v>
      </c>
      <c r="H28" s="19">
        <v>0.02</v>
      </c>
      <c r="I28" s="19">
        <v>4</v>
      </c>
      <c r="J28" s="19">
        <v>0</v>
      </c>
      <c r="K28" s="19">
        <v>1.4</v>
      </c>
      <c r="L28" s="19">
        <v>8</v>
      </c>
      <c r="M28" s="20">
        <v>2.8</v>
      </c>
      <c r="N28" s="20">
        <v>0.13</v>
      </c>
      <c r="O28" s="1"/>
    </row>
    <row r="29" spans="1:15" ht="15.75" x14ac:dyDescent="0.25">
      <c r="A29" s="21" t="s">
        <v>27</v>
      </c>
      <c r="B29" s="16" t="s">
        <v>28</v>
      </c>
      <c r="C29" s="17" t="s">
        <v>29</v>
      </c>
      <c r="D29" s="20">
        <v>2.37</v>
      </c>
      <c r="E29" s="20">
        <v>0.3</v>
      </c>
      <c r="F29" s="20">
        <v>13.86</v>
      </c>
      <c r="G29" s="19">
        <v>70.14</v>
      </c>
      <c r="H29" s="19">
        <v>0.3</v>
      </c>
      <c r="I29" s="19">
        <v>0</v>
      </c>
      <c r="J29" s="19">
        <v>0</v>
      </c>
      <c r="K29" s="19">
        <v>6.9</v>
      </c>
      <c r="L29" s="19">
        <v>26.1</v>
      </c>
      <c r="M29" s="20">
        <v>9.9</v>
      </c>
      <c r="N29" s="20">
        <v>0.33</v>
      </c>
      <c r="O29" s="1"/>
    </row>
    <row r="30" spans="1:15" ht="15.75" x14ac:dyDescent="0.25">
      <c r="A30" s="21" t="s">
        <v>27</v>
      </c>
      <c r="B30" s="31" t="s">
        <v>49</v>
      </c>
      <c r="C30" s="17" t="s">
        <v>60</v>
      </c>
      <c r="D30" s="20">
        <v>1.68</v>
      </c>
      <c r="E30" s="20">
        <v>0.33</v>
      </c>
      <c r="F30" s="20">
        <v>14.1</v>
      </c>
      <c r="G30" s="19">
        <v>68.97</v>
      </c>
      <c r="H30" s="19">
        <v>0.03</v>
      </c>
      <c r="I30" s="19">
        <v>0</v>
      </c>
      <c r="J30" s="19">
        <v>0</v>
      </c>
      <c r="K30" s="19">
        <v>6.9</v>
      </c>
      <c r="L30" s="19">
        <v>31.8</v>
      </c>
      <c r="M30" s="20">
        <v>7.5</v>
      </c>
      <c r="N30" s="20">
        <v>0.93</v>
      </c>
      <c r="O30" s="1"/>
    </row>
    <row r="31" spans="1:15" ht="15.75" x14ac:dyDescent="0.25">
      <c r="A31" s="21"/>
      <c r="B31" s="46" t="s">
        <v>33</v>
      </c>
      <c r="C31" s="30"/>
      <c r="D31" s="47">
        <f>SUM(D25:D30)</f>
        <v>35.869999999999997</v>
      </c>
      <c r="E31" s="47">
        <f t="shared" ref="E31:N31" si="3">SUM(E25:E30)</f>
        <v>25.82</v>
      </c>
      <c r="F31" s="47">
        <f t="shared" si="3"/>
        <v>84.42</v>
      </c>
      <c r="G31" s="47">
        <f t="shared" si="3"/>
        <v>796.08999999999992</v>
      </c>
      <c r="H31" s="47">
        <f t="shared" si="3"/>
        <v>3.6519999999999992</v>
      </c>
      <c r="I31" s="47">
        <f t="shared" si="3"/>
        <v>26.873499999999996</v>
      </c>
      <c r="J31" s="47">
        <f t="shared" si="3"/>
        <v>12.2</v>
      </c>
      <c r="K31" s="47">
        <f t="shared" si="3"/>
        <v>1131.7300000000002</v>
      </c>
      <c r="L31" s="47">
        <f t="shared" si="3"/>
        <v>154.99</v>
      </c>
      <c r="M31" s="47">
        <f t="shared" si="3"/>
        <v>93.93</v>
      </c>
      <c r="N31" s="47">
        <f t="shared" si="3"/>
        <v>182.75000000000003</v>
      </c>
      <c r="O31" s="1"/>
    </row>
    <row r="32" spans="1:15" ht="15.75" x14ac:dyDescent="0.25">
      <c r="A32" s="21"/>
      <c r="B32" s="48" t="s">
        <v>34</v>
      </c>
      <c r="C32" s="30"/>
      <c r="D32" s="39"/>
      <c r="E32" s="39"/>
      <c r="F32" s="39"/>
      <c r="G32" s="39"/>
      <c r="H32" s="20"/>
      <c r="I32" s="20"/>
      <c r="J32" s="20"/>
      <c r="K32" s="20"/>
      <c r="L32" s="20"/>
      <c r="M32" s="20"/>
      <c r="N32" s="20"/>
      <c r="O32" s="1"/>
    </row>
    <row r="33" spans="1:15" ht="15.75" x14ac:dyDescent="0.25">
      <c r="A33" s="21" t="s">
        <v>35</v>
      </c>
      <c r="B33" s="29" t="s">
        <v>36</v>
      </c>
      <c r="C33" s="30" t="s">
        <v>32</v>
      </c>
      <c r="D33" s="20">
        <v>1.41</v>
      </c>
      <c r="E33" s="20">
        <v>6.01</v>
      </c>
      <c r="F33" s="20">
        <v>8.26</v>
      </c>
      <c r="G33" s="19">
        <v>92.8</v>
      </c>
      <c r="H33" s="19">
        <v>0.02</v>
      </c>
      <c r="I33" s="19">
        <v>6.65</v>
      </c>
      <c r="J33" s="19">
        <v>0</v>
      </c>
      <c r="K33" s="19">
        <v>35.5</v>
      </c>
      <c r="L33" s="19">
        <v>40.6</v>
      </c>
      <c r="M33" s="19">
        <v>20.7</v>
      </c>
      <c r="N33" s="20">
        <v>1.32</v>
      </c>
      <c r="O33" s="1"/>
    </row>
    <row r="34" spans="1:15" ht="15.75" x14ac:dyDescent="0.25">
      <c r="A34" s="21" t="s">
        <v>61</v>
      </c>
      <c r="B34" s="31" t="s">
        <v>62</v>
      </c>
      <c r="C34" s="17" t="s">
        <v>39</v>
      </c>
      <c r="D34" s="20">
        <v>2.75</v>
      </c>
      <c r="E34" s="20">
        <v>4.5</v>
      </c>
      <c r="F34" s="20">
        <v>8</v>
      </c>
      <c r="G34" s="20">
        <v>82.5</v>
      </c>
      <c r="H34" s="20">
        <f>0.06*1.25</f>
        <v>7.4999999999999997E-2</v>
      </c>
      <c r="I34" s="20">
        <f>15.78*1.25</f>
        <v>19.724999999999998</v>
      </c>
      <c r="J34" s="20">
        <v>0</v>
      </c>
      <c r="K34" s="20">
        <f>49.25*1.25</f>
        <v>61.5625</v>
      </c>
      <c r="L34" s="20">
        <f>49*1.25</f>
        <v>61.25</v>
      </c>
      <c r="M34" s="20">
        <f>22.13*1.25</f>
        <v>27.662499999999998</v>
      </c>
      <c r="N34" s="20">
        <f>0.83*1.25</f>
        <v>1.0374999999999999</v>
      </c>
      <c r="O34" s="1"/>
    </row>
    <row r="35" spans="1:15" ht="15.75" x14ac:dyDescent="0.25">
      <c r="A35" s="21" t="s">
        <v>63</v>
      </c>
      <c r="B35" s="49" t="s">
        <v>64</v>
      </c>
      <c r="C35" s="30" t="s">
        <v>150</v>
      </c>
      <c r="D35" s="39">
        <v>14.3</v>
      </c>
      <c r="E35" s="39">
        <v>7</v>
      </c>
      <c r="F35" s="39">
        <v>9.6</v>
      </c>
      <c r="G35" s="39">
        <v>156</v>
      </c>
      <c r="H35" s="20">
        <v>0.06</v>
      </c>
      <c r="I35" s="20">
        <v>0.43</v>
      </c>
      <c r="J35" s="20">
        <v>18.5</v>
      </c>
      <c r="K35" s="20">
        <v>55.16</v>
      </c>
      <c r="L35" s="20">
        <v>124.38</v>
      </c>
      <c r="M35" s="20">
        <v>27.91</v>
      </c>
      <c r="N35" s="20">
        <v>0.99</v>
      </c>
      <c r="O35" s="1"/>
    </row>
    <row r="36" spans="1:15" ht="15.75" x14ac:dyDescent="0.25">
      <c r="A36" s="21" t="s">
        <v>65</v>
      </c>
      <c r="B36" s="50" t="s">
        <v>66</v>
      </c>
      <c r="C36" s="17" t="s">
        <v>44</v>
      </c>
      <c r="D36" s="20">
        <f>6.62*1.11</f>
        <v>7.3482000000000012</v>
      </c>
      <c r="E36" s="20">
        <f>5.42*1.11</f>
        <v>6.0162000000000004</v>
      </c>
      <c r="F36" s="20">
        <f>31.74*1.11</f>
        <v>35.231400000000001</v>
      </c>
      <c r="G36" s="20">
        <f>202.14*1.11</f>
        <v>224.37540000000001</v>
      </c>
      <c r="H36" s="20">
        <f>0.07*1.11</f>
        <v>7.7700000000000019E-2</v>
      </c>
      <c r="I36" s="20">
        <v>0</v>
      </c>
      <c r="J36" s="20">
        <v>0</v>
      </c>
      <c r="K36" s="20">
        <f>5.83*1.1</f>
        <v>6.4130000000000003</v>
      </c>
      <c r="L36" s="20">
        <f>44.6*1.11</f>
        <v>49.506000000000007</v>
      </c>
      <c r="M36" s="20">
        <f>25.34*1.11</f>
        <v>28.127400000000002</v>
      </c>
      <c r="N36" s="20">
        <f>1.32*1.11</f>
        <v>1.4652000000000003</v>
      </c>
      <c r="O36" s="1"/>
    </row>
    <row r="37" spans="1:15" ht="15.75" x14ac:dyDescent="0.25">
      <c r="A37" s="21" t="s">
        <v>67</v>
      </c>
      <c r="B37" s="49" t="s">
        <v>68</v>
      </c>
      <c r="C37" s="30" t="s">
        <v>21</v>
      </c>
      <c r="D37" s="51">
        <v>0.16</v>
      </c>
      <c r="E37" s="51">
        <v>0.16</v>
      </c>
      <c r="F37" s="51">
        <v>27.88</v>
      </c>
      <c r="G37" s="51">
        <v>114.6</v>
      </c>
      <c r="H37" s="20">
        <v>0.01</v>
      </c>
      <c r="I37" s="20">
        <v>0.9</v>
      </c>
      <c r="J37" s="20">
        <v>0</v>
      </c>
      <c r="K37" s="20">
        <v>14.18</v>
      </c>
      <c r="L37" s="20">
        <v>4.4000000000000004</v>
      </c>
      <c r="M37" s="20">
        <v>5.14</v>
      </c>
      <c r="N37" s="20">
        <f>0.95*1.11</f>
        <v>1.0545</v>
      </c>
      <c r="O37" s="1"/>
    </row>
    <row r="38" spans="1:15" ht="15.75" x14ac:dyDescent="0.25">
      <c r="A38" s="21" t="s">
        <v>47</v>
      </c>
      <c r="B38" s="31" t="s">
        <v>28</v>
      </c>
      <c r="C38" s="17" t="s">
        <v>48</v>
      </c>
      <c r="D38" s="20">
        <v>3.16</v>
      </c>
      <c r="E38" s="20">
        <v>0.4</v>
      </c>
      <c r="F38" s="20">
        <v>18.48</v>
      </c>
      <c r="G38" s="20">
        <v>93.52</v>
      </c>
      <c r="H38" s="20">
        <v>0.04</v>
      </c>
      <c r="I38" s="20">
        <v>0</v>
      </c>
      <c r="J38" s="20">
        <v>0</v>
      </c>
      <c r="K38" s="20">
        <v>9.1999999999999993</v>
      </c>
      <c r="L38" s="20">
        <v>34.799999999999997</v>
      </c>
      <c r="M38" s="20">
        <v>13.2</v>
      </c>
      <c r="N38" s="20">
        <v>0.44</v>
      </c>
      <c r="O38" s="1"/>
    </row>
    <row r="39" spans="1:15" ht="15.75" x14ac:dyDescent="0.25">
      <c r="A39" s="21" t="s">
        <v>47</v>
      </c>
      <c r="B39" s="31" t="s">
        <v>49</v>
      </c>
      <c r="C39" s="17" t="s">
        <v>48</v>
      </c>
      <c r="D39" s="20">
        <v>2.23</v>
      </c>
      <c r="E39" s="20">
        <v>0.44</v>
      </c>
      <c r="F39" s="20">
        <v>18.75</v>
      </c>
      <c r="G39" s="20">
        <v>91.73</v>
      </c>
      <c r="H39" s="20">
        <v>0.04</v>
      </c>
      <c r="I39" s="20">
        <v>0</v>
      </c>
      <c r="J39" s="20">
        <v>0</v>
      </c>
      <c r="K39" s="20">
        <v>9.18</v>
      </c>
      <c r="L39" s="20">
        <v>42.29</v>
      </c>
      <c r="M39" s="20">
        <v>9.98</v>
      </c>
      <c r="N39" s="20">
        <v>1.24</v>
      </c>
      <c r="O39" s="1"/>
    </row>
    <row r="40" spans="1:15" ht="15.75" x14ac:dyDescent="0.25">
      <c r="A40" s="23" t="s">
        <v>30</v>
      </c>
      <c r="B40" s="31" t="s">
        <v>31</v>
      </c>
      <c r="C40" s="24" t="s">
        <v>32</v>
      </c>
      <c r="D40" s="25">
        <v>1.5</v>
      </c>
      <c r="E40" s="25">
        <v>0.5</v>
      </c>
      <c r="F40" s="25">
        <v>21</v>
      </c>
      <c r="G40" s="25">
        <v>95</v>
      </c>
      <c r="H40" s="26">
        <v>0.03</v>
      </c>
      <c r="I40" s="26">
        <v>10</v>
      </c>
      <c r="J40" s="26">
        <v>0</v>
      </c>
      <c r="K40" s="26"/>
      <c r="L40" s="26">
        <v>16</v>
      </c>
      <c r="M40" s="52">
        <v>11</v>
      </c>
      <c r="N40" s="25">
        <v>9</v>
      </c>
      <c r="O40" s="1"/>
    </row>
    <row r="41" spans="1:15" ht="15.75" x14ac:dyDescent="0.25">
      <c r="A41" s="21"/>
      <c r="B41" s="37" t="s">
        <v>33</v>
      </c>
      <c r="C41" s="30"/>
      <c r="D41" s="47">
        <f t="shared" ref="D41:N41" si="4">SUM(D33:D39)</f>
        <v>31.358200000000004</v>
      </c>
      <c r="E41" s="47">
        <f t="shared" si="4"/>
        <v>24.526199999999999</v>
      </c>
      <c r="F41" s="47">
        <f t="shared" si="4"/>
        <v>126.20140000000001</v>
      </c>
      <c r="G41" s="47">
        <f t="shared" si="4"/>
        <v>855.5254000000001</v>
      </c>
      <c r="H41" s="47">
        <f t="shared" si="4"/>
        <v>0.32269999999999999</v>
      </c>
      <c r="I41" s="47">
        <f t="shared" si="4"/>
        <v>27.704999999999998</v>
      </c>
      <c r="J41" s="47">
        <f t="shared" si="4"/>
        <v>18.5</v>
      </c>
      <c r="K41" s="47">
        <f t="shared" si="4"/>
        <v>191.19550000000001</v>
      </c>
      <c r="L41" s="47">
        <f t="shared" si="4"/>
        <v>357.226</v>
      </c>
      <c r="M41" s="47">
        <f t="shared" si="4"/>
        <v>132.7199</v>
      </c>
      <c r="N41" s="47">
        <f t="shared" si="4"/>
        <v>7.547200000000001</v>
      </c>
      <c r="O41" s="1"/>
    </row>
    <row r="42" spans="1:15" ht="15.75" x14ac:dyDescent="0.25">
      <c r="A42" s="21"/>
      <c r="B42" s="28" t="s">
        <v>50</v>
      </c>
      <c r="C42" s="30"/>
      <c r="D42" s="47">
        <f>D31+D41</f>
        <v>67.228200000000001</v>
      </c>
      <c r="E42" s="47">
        <f t="shared" ref="E42:N42" si="5">E31+E41</f>
        <v>50.346199999999996</v>
      </c>
      <c r="F42" s="47">
        <f t="shared" si="5"/>
        <v>210.62139999999999</v>
      </c>
      <c r="G42" s="47">
        <f t="shared" si="5"/>
        <v>1651.6154000000001</v>
      </c>
      <c r="H42" s="47">
        <f t="shared" si="5"/>
        <v>3.9746999999999995</v>
      </c>
      <c r="I42" s="47">
        <f t="shared" si="5"/>
        <v>54.578499999999991</v>
      </c>
      <c r="J42" s="47">
        <f t="shared" si="5"/>
        <v>30.7</v>
      </c>
      <c r="K42" s="47">
        <f t="shared" si="5"/>
        <v>1322.9255000000003</v>
      </c>
      <c r="L42" s="47">
        <f t="shared" si="5"/>
        <v>512.21600000000001</v>
      </c>
      <c r="M42" s="47">
        <f t="shared" si="5"/>
        <v>226.6499</v>
      </c>
      <c r="N42" s="47">
        <f t="shared" si="5"/>
        <v>190.29720000000003</v>
      </c>
      <c r="O42" s="1"/>
    </row>
    <row r="43" spans="1:15" ht="15.75" x14ac:dyDescent="0.25">
      <c r="A43" s="21"/>
      <c r="B43" s="48" t="s">
        <v>69</v>
      </c>
      <c r="C43" s="30"/>
      <c r="D43" s="39"/>
      <c r="E43" s="39"/>
      <c r="F43" s="39"/>
      <c r="G43" s="39"/>
      <c r="H43" s="20"/>
      <c r="I43" s="20"/>
      <c r="J43" s="20"/>
      <c r="K43" s="20"/>
      <c r="L43" s="20"/>
      <c r="M43" s="20"/>
      <c r="N43" s="20"/>
      <c r="O43" s="1"/>
    </row>
    <row r="44" spans="1:15" ht="15.75" x14ac:dyDescent="0.25">
      <c r="A44" s="21"/>
      <c r="B44" s="38" t="s">
        <v>18</v>
      </c>
      <c r="C44" s="30"/>
      <c r="D44" s="39"/>
      <c r="E44" s="39"/>
      <c r="F44" s="39"/>
      <c r="G44" s="40"/>
      <c r="H44" s="19"/>
      <c r="I44" s="19"/>
      <c r="J44" s="19"/>
      <c r="K44" s="19"/>
      <c r="L44" s="19"/>
      <c r="M44" s="20"/>
      <c r="N44" s="20"/>
      <c r="O44" s="1"/>
    </row>
    <row r="45" spans="1:15" ht="31.5" x14ac:dyDescent="0.25">
      <c r="A45" s="53" t="s">
        <v>70</v>
      </c>
      <c r="B45" s="16" t="s">
        <v>71</v>
      </c>
      <c r="C45" s="17" t="s">
        <v>21</v>
      </c>
      <c r="D45" s="20">
        <v>4.8</v>
      </c>
      <c r="E45" s="20">
        <v>4.2</v>
      </c>
      <c r="F45" s="20">
        <v>17.2</v>
      </c>
      <c r="G45" s="19">
        <v>126</v>
      </c>
      <c r="H45" s="19">
        <v>7.0000000000000007E-2</v>
      </c>
      <c r="I45" s="19">
        <v>0.6</v>
      </c>
      <c r="J45" s="19">
        <v>26.4</v>
      </c>
      <c r="K45" s="19">
        <v>130.4</v>
      </c>
      <c r="L45" s="19">
        <v>109.5</v>
      </c>
      <c r="M45" s="20">
        <v>21.34</v>
      </c>
      <c r="N45" s="20">
        <v>0.52</v>
      </c>
      <c r="O45" s="1"/>
    </row>
    <row r="46" spans="1:15" ht="15.75" x14ac:dyDescent="0.25">
      <c r="A46" s="21" t="s">
        <v>72</v>
      </c>
      <c r="B46" s="16" t="s">
        <v>73</v>
      </c>
      <c r="C46" s="17">
        <v>200</v>
      </c>
      <c r="D46" s="20">
        <v>0.13</v>
      </c>
      <c r="E46" s="20">
        <v>0.02</v>
      </c>
      <c r="F46" s="20">
        <v>15</v>
      </c>
      <c r="G46" s="19">
        <v>62</v>
      </c>
      <c r="H46" s="19">
        <v>0</v>
      </c>
      <c r="I46" s="19">
        <v>83</v>
      </c>
      <c r="J46" s="19">
        <v>0</v>
      </c>
      <c r="K46" s="19">
        <v>14.2</v>
      </c>
      <c r="L46" s="19">
        <v>4.4000000000000004</v>
      </c>
      <c r="M46" s="20">
        <v>2.4</v>
      </c>
      <c r="N46" s="20">
        <v>0.36</v>
      </c>
      <c r="O46" s="1"/>
    </row>
    <row r="47" spans="1:15" ht="15.75" x14ac:dyDescent="0.25">
      <c r="A47" s="23" t="s">
        <v>74</v>
      </c>
      <c r="B47" s="31" t="s">
        <v>75</v>
      </c>
      <c r="C47" s="54" t="s">
        <v>48</v>
      </c>
      <c r="D47" s="55">
        <v>5.08</v>
      </c>
      <c r="E47" s="55">
        <v>4.5999999999999996</v>
      </c>
      <c r="F47" s="55">
        <v>0.28000000000000003</v>
      </c>
      <c r="G47" s="55">
        <v>62.8</v>
      </c>
      <c r="H47" s="56">
        <v>0.03</v>
      </c>
      <c r="I47" s="19">
        <v>0</v>
      </c>
      <c r="J47" s="19">
        <v>100</v>
      </c>
      <c r="K47" s="19">
        <v>22</v>
      </c>
      <c r="L47" s="19">
        <v>76.8</v>
      </c>
      <c r="M47" s="20">
        <v>4.8</v>
      </c>
      <c r="N47" s="20">
        <v>1</v>
      </c>
      <c r="O47" s="1"/>
    </row>
    <row r="48" spans="1:15" ht="15.75" x14ac:dyDescent="0.25">
      <c r="A48" s="21" t="s">
        <v>27</v>
      </c>
      <c r="B48" s="42" t="s">
        <v>28</v>
      </c>
      <c r="C48" s="17" t="s">
        <v>29</v>
      </c>
      <c r="D48" s="44">
        <v>2.37</v>
      </c>
      <c r="E48" s="44">
        <v>0.3</v>
      </c>
      <c r="F48" s="44">
        <v>13.86</v>
      </c>
      <c r="G48" s="44">
        <v>70.14</v>
      </c>
      <c r="H48" s="19">
        <v>0.3</v>
      </c>
      <c r="I48" s="19">
        <v>0</v>
      </c>
      <c r="J48" s="19">
        <v>0</v>
      </c>
      <c r="K48" s="19">
        <v>6.9</v>
      </c>
      <c r="L48" s="19">
        <v>26.1</v>
      </c>
      <c r="M48" s="20">
        <v>9.9</v>
      </c>
      <c r="N48" s="20">
        <v>0.33</v>
      </c>
      <c r="O48" s="1"/>
    </row>
    <row r="49" spans="1:15" ht="15.75" x14ac:dyDescent="0.25">
      <c r="A49" s="23" t="s">
        <v>30</v>
      </c>
      <c r="B49" s="16" t="s">
        <v>31</v>
      </c>
      <c r="C49" s="24" t="s">
        <v>32</v>
      </c>
      <c r="D49" s="25">
        <v>1.5</v>
      </c>
      <c r="E49" s="25">
        <v>0.5</v>
      </c>
      <c r="F49" s="25">
        <v>21</v>
      </c>
      <c r="G49" s="25">
        <v>95</v>
      </c>
      <c r="H49" s="26">
        <v>0.03</v>
      </c>
      <c r="I49" s="26">
        <v>10</v>
      </c>
      <c r="J49" s="26">
        <v>0</v>
      </c>
      <c r="K49" s="26">
        <v>16</v>
      </c>
      <c r="L49" s="26">
        <v>11</v>
      </c>
      <c r="M49" s="25">
        <v>9</v>
      </c>
      <c r="N49" s="25">
        <v>2.2000000000000002</v>
      </c>
      <c r="O49" s="1"/>
    </row>
    <row r="50" spans="1:15" ht="15.75" x14ac:dyDescent="0.25">
      <c r="A50" s="21"/>
      <c r="B50" s="11" t="s">
        <v>33</v>
      </c>
      <c r="C50" s="17"/>
      <c r="D50" s="27">
        <f>SUM(D45:D49)</f>
        <v>13.879999999999999</v>
      </c>
      <c r="E50" s="27">
        <f t="shared" ref="E50:N50" si="6">SUM(E45:E49)</f>
        <v>9.620000000000001</v>
      </c>
      <c r="F50" s="27">
        <f t="shared" si="6"/>
        <v>67.34</v>
      </c>
      <c r="G50" s="27">
        <f t="shared" si="6"/>
        <v>415.94</v>
      </c>
      <c r="H50" s="27">
        <f t="shared" si="6"/>
        <v>0.43000000000000005</v>
      </c>
      <c r="I50" s="27">
        <f t="shared" si="6"/>
        <v>93.6</v>
      </c>
      <c r="J50" s="27">
        <f t="shared" si="6"/>
        <v>126.4</v>
      </c>
      <c r="K50" s="27">
        <f t="shared" si="6"/>
        <v>189.5</v>
      </c>
      <c r="L50" s="27">
        <f t="shared" si="6"/>
        <v>227.79999999999998</v>
      </c>
      <c r="M50" s="27">
        <f t="shared" si="6"/>
        <v>47.44</v>
      </c>
      <c r="N50" s="27">
        <f t="shared" si="6"/>
        <v>4.41</v>
      </c>
      <c r="O50" s="1"/>
    </row>
    <row r="51" spans="1:15" ht="15.75" x14ac:dyDescent="0.25">
      <c r="A51" s="21"/>
      <c r="B51" s="28" t="s">
        <v>34</v>
      </c>
      <c r="C51" s="17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1"/>
    </row>
    <row r="52" spans="1:15" ht="15.75" x14ac:dyDescent="0.25">
      <c r="A52" s="21" t="s">
        <v>35</v>
      </c>
      <c r="B52" s="29" t="s">
        <v>36</v>
      </c>
      <c r="C52" s="30" t="s">
        <v>32</v>
      </c>
      <c r="D52" s="20">
        <v>1.41</v>
      </c>
      <c r="E52" s="20">
        <v>6.01</v>
      </c>
      <c r="F52" s="20">
        <v>8.26</v>
      </c>
      <c r="G52" s="19">
        <v>92.8</v>
      </c>
      <c r="H52" s="19">
        <v>0.02</v>
      </c>
      <c r="I52" s="19">
        <v>6.65</v>
      </c>
      <c r="J52" s="19">
        <v>0</v>
      </c>
      <c r="K52" s="19">
        <v>35.5</v>
      </c>
      <c r="L52" s="19">
        <v>40.6</v>
      </c>
      <c r="M52" s="19">
        <v>20.7</v>
      </c>
      <c r="N52" s="20">
        <v>1.32</v>
      </c>
      <c r="O52" s="1"/>
    </row>
    <row r="53" spans="1:15" ht="15.75" x14ac:dyDescent="0.25">
      <c r="A53" s="21" t="s">
        <v>76</v>
      </c>
      <c r="B53" s="31" t="s">
        <v>77</v>
      </c>
      <c r="C53" s="17" t="s">
        <v>39</v>
      </c>
      <c r="D53" s="20">
        <f>5.49*1.25</f>
        <v>6.8625000000000007</v>
      </c>
      <c r="E53" s="20">
        <f>2.84*1.25</f>
        <v>3.55</v>
      </c>
      <c r="F53" s="20">
        <f>17.45*1.25</f>
        <v>21.8125</v>
      </c>
      <c r="G53" s="20">
        <f>118.25*1.25</f>
        <v>147.8125</v>
      </c>
      <c r="H53" s="20">
        <f>0.11*1.25</f>
        <v>0.13750000000000001</v>
      </c>
      <c r="I53" s="20">
        <f>8.25*1.25</f>
        <v>10.3125</v>
      </c>
      <c r="J53" s="20">
        <v>0</v>
      </c>
      <c r="K53" s="20">
        <f>29.25*1.25</f>
        <v>36.5625</v>
      </c>
      <c r="L53" s="20">
        <f>67.58*1.25</f>
        <v>84.474999999999994</v>
      </c>
      <c r="M53" s="20">
        <f>27.28*1.25</f>
        <v>34.1</v>
      </c>
      <c r="N53" s="20">
        <f>1.13*1.25</f>
        <v>1.4124999999999999</v>
      </c>
      <c r="O53" s="1"/>
    </row>
    <row r="54" spans="1:15" ht="15.75" x14ac:dyDescent="0.25">
      <c r="A54" s="21" t="s">
        <v>78</v>
      </c>
      <c r="B54" s="31" t="s">
        <v>79</v>
      </c>
      <c r="C54" s="17" t="s">
        <v>150</v>
      </c>
      <c r="D54" s="20">
        <v>13</v>
      </c>
      <c r="E54" s="20">
        <v>8.1999999999999993</v>
      </c>
      <c r="F54" s="20">
        <v>12</v>
      </c>
      <c r="G54" s="20">
        <v>203.75</v>
      </c>
      <c r="H54" s="20">
        <v>178</v>
      </c>
      <c r="I54" s="20">
        <v>0.18</v>
      </c>
      <c r="J54" s="20">
        <v>15.13</v>
      </c>
      <c r="K54" s="20">
        <v>29.36</v>
      </c>
      <c r="L54" s="20">
        <v>124.95</v>
      </c>
      <c r="M54" s="20">
        <v>23.38</v>
      </c>
      <c r="N54" s="20">
        <v>1.7</v>
      </c>
      <c r="O54" s="1"/>
    </row>
    <row r="55" spans="1:15" ht="15.75" x14ac:dyDescent="0.25">
      <c r="A55" s="21" t="s">
        <v>80</v>
      </c>
      <c r="B55" s="31" t="s">
        <v>81</v>
      </c>
      <c r="C55" s="30" t="s">
        <v>44</v>
      </c>
      <c r="D55" s="20">
        <v>10.26</v>
      </c>
      <c r="E55" s="20">
        <v>6.6</v>
      </c>
      <c r="F55" s="20">
        <v>49.68</v>
      </c>
      <c r="G55" s="19">
        <v>298</v>
      </c>
      <c r="H55" s="20">
        <f>0.05*1.11</f>
        <v>5.5500000000000008E-2</v>
      </c>
      <c r="I55" s="20">
        <v>0</v>
      </c>
      <c r="J55" s="20">
        <v>0</v>
      </c>
      <c r="K55" s="20">
        <f>23.14*1.11</f>
        <v>25.685400000000001</v>
      </c>
      <c r="L55" s="20">
        <f>185.89*1.11</f>
        <v>206.33789999999999</v>
      </c>
      <c r="M55" s="20">
        <f>22.79*1.11</f>
        <v>25.296900000000001</v>
      </c>
      <c r="N55" s="20">
        <f>1.04*1.11</f>
        <v>1.1544000000000001</v>
      </c>
      <c r="O55" s="1"/>
    </row>
    <row r="56" spans="1:15" ht="15.75" x14ac:dyDescent="0.25">
      <c r="A56" s="21" t="s">
        <v>22</v>
      </c>
      <c r="B56" s="31" t="s">
        <v>82</v>
      </c>
      <c r="C56" s="17">
        <v>200</v>
      </c>
      <c r="D56" s="44">
        <v>1.6</v>
      </c>
      <c r="E56" s="44">
        <v>1.6</v>
      </c>
      <c r="F56" s="44">
        <v>12.4</v>
      </c>
      <c r="G56" s="44">
        <v>70</v>
      </c>
      <c r="H56" s="19">
        <v>0.04</v>
      </c>
      <c r="I56" s="19">
        <v>1.33</v>
      </c>
      <c r="J56" s="19">
        <v>10</v>
      </c>
      <c r="K56" s="19">
        <v>126.6</v>
      </c>
      <c r="L56" s="19">
        <v>92.8</v>
      </c>
      <c r="M56" s="20">
        <v>15.4</v>
      </c>
      <c r="N56" s="20">
        <v>0.41</v>
      </c>
      <c r="O56" s="1"/>
    </row>
    <row r="57" spans="1:15" ht="15.75" x14ac:dyDescent="0.25">
      <c r="A57" s="21" t="s">
        <v>47</v>
      </c>
      <c r="B57" s="31" t="s">
        <v>28</v>
      </c>
      <c r="C57" s="17" t="s">
        <v>48</v>
      </c>
      <c r="D57" s="20">
        <v>3.16</v>
      </c>
      <c r="E57" s="20">
        <v>0.4</v>
      </c>
      <c r="F57" s="20">
        <v>18.48</v>
      </c>
      <c r="G57" s="20">
        <v>93.52</v>
      </c>
      <c r="H57" s="20">
        <v>0.04</v>
      </c>
      <c r="I57" s="20">
        <v>0</v>
      </c>
      <c r="J57" s="20">
        <v>0</v>
      </c>
      <c r="K57" s="20">
        <v>9.1999999999999993</v>
      </c>
      <c r="L57" s="20">
        <v>34.799999999999997</v>
      </c>
      <c r="M57" s="20">
        <v>13.2</v>
      </c>
      <c r="N57" s="20">
        <v>0.44</v>
      </c>
      <c r="O57" s="1"/>
    </row>
    <row r="58" spans="1:15" ht="15.75" x14ac:dyDescent="0.25">
      <c r="A58" s="21" t="s">
        <v>47</v>
      </c>
      <c r="B58" s="31" t="s">
        <v>49</v>
      </c>
      <c r="C58" s="17" t="s">
        <v>48</v>
      </c>
      <c r="D58" s="20">
        <v>2.23</v>
      </c>
      <c r="E58" s="20">
        <v>0.44</v>
      </c>
      <c r="F58" s="20">
        <v>18.75</v>
      </c>
      <c r="G58" s="20">
        <v>91.73</v>
      </c>
      <c r="H58" s="20">
        <v>0.04</v>
      </c>
      <c r="I58" s="20">
        <v>0</v>
      </c>
      <c r="J58" s="20">
        <v>0</v>
      </c>
      <c r="K58" s="20">
        <v>9.18</v>
      </c>
      <c r="L58" s="20">
        <v>42.29</v>
      </c>
      <c r="M58" s="20">
        <v>9.98</v>
      </c>
      <c r="N58" s="20">
        <v>1.24</v>
      </c>
      <c r="O58" s="1"/>
    </row>
    <row r="59" spans="1:15" ht="15.75" x14ac:dyDescent="0.25">
      <c r="A59" s="21"/>
      <c r="B59" s="28" t="s">
        <v>33</v>
      </c>
      <c r="C59" s="17"/>
      <c r="D59" s="27">
        <f t="shared" ref="D59:N59" si="7">SUM(D52:D58)</f>
        <v>38.522500000000001</v>
      </c>
      <c r="E59" s="27">
        <f t="shared" si="7"/>
        <v>26.8</v>
      </c>
      <c r="F59" s="27">
        <f t="shared" si="7"/>
        <v>141.38249999999999</v>
      </c>
      <c r="G59" s="27">
        <f t="shared" si="7"/>
        <v>997.61249999999995</v>
      </c>
      <c r="H59" s="27">
        <f>SUM(H52:H58)</f>
        <v>178.33299999999997</v>
      </c>
      <c r="I59" s="27">
        <f t="shared" si="7"/>
        <v>18.472499999999997</v>
      </c>
      <c r="J59" s="27">
        <f t="shared" si="7"/>
        <v>25.130000000000003</v>
      </c>
      <c r="K59" s="27">
        <f t="shared" si="7"/>
        <v>272.08789999999999</v>
      </c>
      <c r="L59" s="27">
        <f t="shared" si="7"/>
        <v>626.25289999999984</v>
      </c>
      <c r="M59" s="27">
        <f t="shared" si="7"/>
        <v>142.05689999999998</v>
      </c>
      <c r="N59" s="27">
        <f t="shared" si="7"/>
        <v>7.6769000000000007</v>
      </c>
      <c r="O59" s="1"/>
    </row>
    <row r="60" spans="1:15" ht="15.75" x14ac:dyDescent="0.25">
      <c r="A60" s="21"/>
      <c r="B60" s="28" t="s">
        <v>50</v>
      </c>
      <c r="C60" s="17"/>
      <c r="D60" s="27">
        <f>D50+D59</f>
        <v>52.402500000000003</v>
      </c>
      <c r="E60" s="27">
        <f t="shared" ref="E60:N60" si="8">E50+E59</f>
        <v>36.42</v>
      </c>
      <c r="F60" s="27">
        <f t="shared" si="8"/>
        <v>208.7225</v>
      </c>
      <c r="G60" s="27">
        <f t="shared" si="8"/>
        <v>1413.5525</v>
      </c>
      <c r="H60" s="27">
        <f t="shared" si="8"/>
        <v>178.76299999999998</v>
      </c>
      <c r="I60" s="27">
        <f t="shared" si="8"/>
        <v>112.07249999999999</v>
      </c>
      <c r="J60" s="27">
        <f t="shared" si="8"/>
        <v>151.53</v>
      </c>
      <c r="K60" s="27">
        <f t="shared" si="8"/>
        <v>461.58789999999999</v>
      </c>
      <c r="L60" s="27">
        <f t="shared" si="8"/>
        <v>854.05289999999979</v>
      </c>
      <c r="M60" s="27">
        <f t="shared" si="8"/>
        <v>189.49689999999998</v>
      </c>
      <c r="N60" s="27">
        <f t="shared" si="8"/>
        <v>12.0869</v>
      </c>
      <c r="O60" s="1"/>
    </row>
    <row r="61" spans="1:15" ht="15.75" x14ac:dyDescent="0.25">
      <c r="A61" s="21"/>
      <c r="B61" s="37" t="s">
        <v>83</v>
      </c>
      <c r="C61" s="30"/>
      <c r="D61" s="39"/>
      <c r="E61" s="39"/>
      <c r="F61" s="39"/>
      <c r="G61" s="39"/>
      <c r="H61" s="20"/>
      <c r="I61" s="20"/>
      <c r="J61" s="20"/>
      <c r="K61" s="20"/>
      <c r="L61" s="20"/>
      <c r="M61" s="20"/>
      <c r="N61" s="20"/>
      <c r="O61" s="1"/>
    </row>
    <row r="62" spans="1:15" ht="15.75" x14ac:dyDescent="0.25">
      <c r="A62" s="21"/>
      <c r="B62" s="38" t="s">
        <v>18</v>
      </c>
      <c r="C62" s="30"/>
      <c r="D62" s="39"/>
      <c r="E62" s="39"/>
      <c r="F62" s="39"/>
      <c r="G62" s="40"/>
      <c r="H62" s="19"/>
      <c r="I62" s="19"/>
      <c r="J62" s="19"/>
      <c r="K62" s="19"/>
      <c r="L62" s="19"/>
      <c r="M62" s="19"/>
      <c r="N62" s="20"/>
      <c r="O62" s="1"/>
    </row>
    <row r="63" spans="1:15" ht="15.75" x14ac:dyDescent="0.25">
      <c r="A63" s="21" t="s">
        <v>35</v>
      </c>
      <c r="B63" s="41" t="s">
        <v>36</v>
      </c>
      <c r="C63" s="30" t="s">
        <v>52</v>
      </c>
      <c r="D63" s="20">
        <v>0.85</v>
      </c>
      <c r="E63" s="20">
        <v>3.6</v>
      </c>
      <c r="F63" s="20">
        <v>4.9000000000000004</v>
      </c>
      <c r="G63" s="19">
        <v>55.68</v>
      </c>
      <c r="H63" s="19" t="s">
        <v>53</v>
      </c>
      <c r="I63" s="19">
        <v>3.99</v>
      </c>
      <c r="J63" s="19">
        <v>0</v>
      </c>
      <c r="K63" s="19">
        <v>21.3</v>
      </c>
      <c r="L63" s="19">
        <v>24.36</v>
      </c>
      <c r="M63" s="19">
        <v>12.4</v>
      </c>
      <c r="N63" s="20">
        <v>0.8</v>
      </c>
      <c r="O63" s="1"/>
    </row>
    <row r="64" spans="1:15" ht="15.75" x14ac:dyDescent="0.25">
      <c r="A64" s="42" t="s">
        <v>84</v>
      </c>
      <c r="B64" s="57" t="s">
        <v>85</v>
      </c>
      <c r="C64" s="58">
        <v>150</v>
      </c>
      <c r="D64" s="59">
        <v>8.5500000000000007</v>
      </c>
      <c r="E64" s="59">
        <v>5.55</v>
      </c>
      <c r="F64" s="59">
        <v>48.7</v>
      </c>
      <c r="G64" s="59">
        <v>323</v>
      </c>
      <c r="H64" s="59">
        <v>0.1</v>
      </c>
      <c r="I64" s="59">
        <v>0</v>
      </c>
      <c r="J64" s="59">
        <v>81</v>
      </c>
      <c r="K64" s="59">
        <v>50</v>
      </c>
      <c r="L64" s="60">
        <v>85.21</v>
      </c>
      <c r="M64" s="59">
        <v>12</v>
      </c>
      <c r="N64" s="59">
        <v>1.2</v>
      </c>
      <c r="O64" s="1"/>
    </row>
    <row r="65" spans="1:15" ht="15.75" x14ac:dyDescent="0.25">
      <c r="A65" s="61" t="s">
        <v>40</v>
      </c>
      <c r="B65" s="62" t="s">
        <v>86</v>
      </c>
      <c r="C65" s="63" t="s">
        <v>87</v>
      </c>
      <c r="D65" s="64">
        <v>3.33</v>
      </c>
      <c r="E65" s="64">
        <v>9.33</v>
      </c>
      <c r="F65" s="64">
        <v>0.15</v>
      </c>
      <c r="G65" s="64">
        <v>98.4</v>
      </c>
      <c r="H65" s="64">
        <v>0.05</v>
      </c>
      <c r="I65" s="65">
        <v>0</v>
      </c>
      <c r="J65" s="65">
        <v>12</v>
      </c>
      <c r="K65" s="65">
        <v>0.15</v>
      </c>
      <c r="L65" s="65">
        <v>11.1</v>
      </c>
      <c r="M65" s="59">
        <v>48.6</v>
      </c>
      <c r="N65" s="59"/>
      <c r="O65" s="1"/>
    </row>
    <row r="66" spans="1:15" ht="15.75" x14ac:dyDescent="0.25">
      <c r="A66" s="66" t="s">
        <v>88</v>
      </c>
      <c r="B66" s="67" t="s">
        <v>89</v>
      </c>
      <c r="C66" s="68">
        <v>200</v>
      </c>
      <c r="D66" s="69">
        <v>4</v>
      </c>
      <c r="E66" s="69">
        <v>4</v>
      </c>
      <c r="F66" s="69">
        <v>16</v>
      </c>
      <c r="G66" s="69">
        <v>116</v>
      </c>
      <c r="H66" s="69">
        <v>0.02</v>
      </c>
      <c r="I66" s="70">
        <v>2</v>
      </c>
      <c r="J66" s="70">
        <v>0</v>
      </c>
      <c r="K66" s="70">
        <v>133.30000000000001</v>
      </c>
      <c r="L66" s="70">
        <v>111.11</v>
      </c>
      <c r="M66" s="20">
        <v>25.26</v>
      </c>
      <c r="N66" s="20">
        <v>2</v>
      </c>
      <c r="O66" s="1"/>
    </row>
    <row r="67" spans="1:15" ht="15.75" x14ac:dyDescent="0.25">
      <c r="A67" s="21" t="s">
        <v>27</v>
      </c>
      <c r="B67" s="16" t="s">
        <v>28</v>
      </c>
      <c r="C67" s="17" t="s">
        <v>29</v>
      </c>
      <c r="D67" s="20">
        <v>2.37</v>
      </c>
      <c r="E67" s="20">
        <v>0.3</v>
      </c>
      <c r="F67" s="20">
        <v>13.86</v>
      </c>
      <c r="G67" s="19">
        <v>70.14</v>
      </c>
      <c r="H67" s="19">
        <v>0.3</v>
      </c>
      <c r="I67" s="19">
        <v>0</v>
      </c>
      <c r="J67" s="19">
        <v>0</v>
      </c>
      <c r="K67" s="19">
        <v>6.9</v>
      </c>
      <c r="L67" s="19">
        <v>26.1</v>
      </c>
      <c r="M67" s="20">
        <v>9.9</v>
      </c>
      <c r="N67" s="20">
        <v>0.33</v>
      </c>
      <c r="O67" s="1"/>
    </row>
    <row r="68" spans="1:15" ht="15.75" x14ac:dyDescent="0.25">
      <c r="A68" s="21"/>
      <c r="B68" s="11" t="s">
        <v>33</v>
      </c>
      <c r="C68" s="17"/>
      <c r="D68" s="27">
        <f>SUM(D63:D67)</f>
        <v>19.100000000000001</v>
      </c>
      <c r="E68" s="27">
        <f t="shared" ref="E68:N68" si="9">SUM(E63:E67)</f>
        <v>22.78</v>
      </c>
      <c r="F68" s="27">
        <f t="shared" si="9"/>
        <v>83.61</v>
      </c>
      <c r="G68" s="27">
        <f t="shared" si="9"/>
        <v>663.22</v>
      </c>
      <c r="H68" s="27">
        <f t="shared" si="9"/>
        <v>0.47</v>
      </c>
      <c r="I68" s="27">
        <f t="shared" si="9"/>
        <v>5.99</v>
      </c>
      <c r="J68" s="27">
        <f t="shared" si="9"/>
        <v>93</v>
      </c>
      <c r="K68" s="27">
        <f t="shared" si="9"/>
        <v>211.65</v>
      </c>
      <c r="L68" s="27">
        <f t="shared" si="9"/>
        <v>257.88</v>
      </c>
      <c r="M68" s="27">
        <f t="shared" si="9"/>
        <v>108.16000000000001</v>
      </c>
      <c r="N68" s="27">
        <f t="shared" si="9"/>
        <v>4.33</v>
      </c>
      <c r="O68" s="1"/>
    </row>
    <row r="69" spans="1:15" ht="15.75" x14ac:dyDescent="0.25">
      <c r="A69" s="1"/>
      <c r="B69" s="28" t="s">
        <v>34</v>
      </c>
      <c r="C69" s="17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1"/>
    </row>
    <row r="70" spans="1:15" ht="15.75" x14ac:dyDescent="0.25">
      <c r="A70" s="21" t="s">
        <v>35</v>
      </c>
      <c r="B70" s="29" t="s">
        <v>36</v>
      </c>
      <c r="C70" s="30" t="s">
        <v>32</v>
      </c>
      <c r="D70" s="20">
        <v>1.41</v>
      </c>
      <c r="E70" s="20">
        <v>6.01</v>
      </c>
      <c r="F70" s="20">
        <v>8.26</v>
      </c>
      <c r="G70" s="19">
        <v>92.8</v>
      </c>
      <c r="H70" s="19">
        <v>0.02</v>
      </c>
      <c r="I70" s="19">
        <v>6.65</v>
      </c>
      <c r="J70" s="19">
        <v>0</v>
      </c>
      <c r="K70" s="19">
        <v>35.5</v>
      </c>
      <c r="L70" s="19">
        <v>40.6</v>
      </c>
      <c r="M70" s="19">
        <v>20.7</v>
      </c>
      <c r="N70" s="20">
        <v>1.32</v>
      </c>
      <c r="O70" s="1"/>
    </row>
    <row r="71" spans="1:15" ht="15.75" x14ac:dyDescent="0.25">
      <c r="A71" s="21" t="s">
        <v>90</v>
      </c>
      <c r="B71" s="71" t="s">
        <v>91</v>
      </c>
      <c r="C71" s="17" t="s">
        <v>39</v>
      </c>
      <c r="D71" s="20">
        <v>2.68</v>
      </c>
      <c r="E71" s="20">
        <v>2.84</v>
      </c>
      <c r="F71" s="20">
        <v>17.46</v>
      </c>
      <c r="G71" s="19">
        <v>118.25</v>
      </c>
      <c r="H71" s="19">
        <v>0.11</v>
      </c>
      <c r="I71" s="19">
        <v>8.3000000000000007</v>
      </c>
      <c r="J71" s="19">
        <v>0</v>
      </c>
      <c r="K71" s="19">
        <v>29.2</v>
      </c>
      <c r="L71" s="19">
        <v>67.569999999999993</v>
      </c>
      <c r="M71" s="19">
        <v>27.27</v>
      </c>
      <c r="N71" s="20">
        <v>1.125</v>
      </c>
      <c r="O71" s="1"/>
    </row>
    <row r="72" spans="1:15" ht="15.75" x14ac:dyDescent="0.25">
      <c r="A72" s="21" t="s">
        <v>92</v>
      </c>
      <c r="B72" s="31" t="s">
        <v>93</v>
      </c>
      <c r="C72" s="17" t="s">
        <v>56</v>
      </c>
      <c r="D72" s="20">
        <v>22.2</v>
      </c>
      <c r="E72" s="20">
        <v>68</v>
      </c>
      <c r="F72" s="20">
        <v>28</v>
      </c>
      <c r="G72" s="20">
        <v>716</v>
      </c>
      <c r="H72" s="20">
        <v>0.26</v>
      </c>
      <c r="I72" s="20">
        <v>2</v>
      </c>
      <c r="J72" s="20">
        <v>200</v>
      </c>
      <c r="K72" s="20">
        <v>24</v>
      </c>
      <c r="L72" s="20">
        <v>340</v>
      </c>
      <c r="M72" s="20">
        <v>70</v>
      </c>
      <c r="N72" s="20">
        <v>2</v>
      </c>
      <c r="O72" s="1"/>
    </row>
    <row r="73" spans="1:15" ht="15.75" x14ac:dyDescent="0.25">
      <c r="A73" s="21" t="s">
        <v>58</v>
      </c>
      <c r="B73" s="49" t="s">
        <v>59</v>
      </c>
      <c r="C73" s="17">
        <v>200</v>
      </c>
      <c r="D73" s="20">
        <v>1</v>
      </c>
      <c r="E73" s="20">
        <v>0</v>
      </c>
      <c r="F73" s="20">
        <v>20.2</v>
      </c>
      <c r="G73" s="19">
        <v>84.8</v>
      </c>
      <c r="H73" s="19">
        <v>0.02</v>
      </c>
      <c r="I73" s="19">
        <v>4</v>
      </c>
      <c r="J73" s="19">
        <v>0</v>
      </c>
      <c r="K73" s="19">
        <v>14</v>
      </c>
      <c r="L73" s="19">
        <v>1.4</v>
      </c>
      <c r="M73" s="19">
        <v>8</v>
      </c>
      <c r="N73" s="20">
        <v>2.8</v>
      </c>
      <c r="O73" s="1"/>
    </row>
    <row r="74" spans="1:15" ht="15.75" x14ac:dyDescent="0.25">
      <c r="A74" s="21" t="s">
        <v>47</v>
      </c>
      <c r="B74" s="31" t="s">
        <v>28</v>
      </c>
      <c r="C74" s="17">
        <v>200</v>
      </c>
      <c r="D74" s="20">
        <v>0.68</v>
      </c>
      <c r="E74" s="20">
        <v>0.28000000000000003</v>
      </c>
      <c r="F74" s="20">
        <v>20.76</v>
      </c>
      <c r="G74" s="20">
        <v>88.2</v>
      </c>
      <c r="H74" s="20">
        <v>0.01</v>
      </c>
      <c r="I74" s="20">
        <v>100</v>
      </c>
      <c r="J74" s="20">
        <v>0</v>
      </c>
      <c r="K74" s="20">
        <v>21.34</v>
      </c>
      <c r="L74" s="20">
        <v>3.44</v>
      </c>
      <c r="M74" s="20">
        <v>3.44</v>
      </c>
      <c r="N74" s="20">
        <v>0.63</v>
      </c>
      <c r="O74" s="1"/>
    </row>
    <row r="75" spans="1:15" ht="15.75" x14ac:dyDescent="0.25">
      <c r="A75" s="21" t="s">
        <v>47</v>
      </c>
      <c r="B75" s="31" t="s">
        <v>49</v>
      </c>
      <c r="C75" s="17" t="s">
        <v>48</v>
      </c>
      <c r="D75" s="20">
        <v>3.16</v>
      </c>
      <c r="E75" s="20">
        <v>0.4</v>
      </c>
      <c r="F75" s="20">
        <v>18.48</v>
      </c>
      <c r="G75" s="20">
        <v>93.52</v>
      </c>
      <c r="H75" s="20">
        <v>0.04</v>
      </c>
      <c r="I75" s="20">
        <v>0</v>
      </c>
      <c r="J75" s="20">
        <v>0</v>
      </c>
      <c r="K75" s="20">
        <v>9.1999999999999993</v>
      </c>
      <c r="L75" s="20">
        <v>34.799999999999997</v>
      </c>
      <c r="M75" s="20">
        <v>13.2</v>
      </c>
      <c r="N75" s="20">
        <v>0.44</v>
      </c>
      <c r="O75" s="1"/>
    </row>
    <row r="76" spans="1:15" ht="15.75" x14ac:dyDescent="0.25">
      <c r="A76" s="23" t="s">
        <v>30</v>
      </c>
      <c r="B76" s="31" t="s">
        <v>31</v>
      </c>
      <c r="C76" s="24" t="s">
        <v>32</v>
      </c>
      <c r="D76" s="25">
        <v>1.5</v>
      </c>
      <c r="E76" s="25">
        <v>0.5</v>
      </c>
      <c r="F76" s="25">
        <v>21</v>
      </c>
      <c r="G76" s="25">
        <v>95</v>
      </c>
      <c r="H76" s="26">
        <v>0.03</v>
      </c>
      <c r="I76" s="26">
        <v>10</v>
      </c>
      <c r="J76" s="26">
        <v>0</v>
      </c>
      <c r="K76" s="26"/>
      <c r="L76" s="26">
        <v>16</v>
      </c>
      <c r="M76" s="52">
        <v>11</v>
      </c>
      <c r="N76" s="25">
        <v>9</v>
      </c>
      <c r="O76" s="1"/>
    </row>
    <row r="77" spans="1:15" ht="15.75" x14ac:dyDescent="0.25">
      <c r="A77" s="21"/>
      <c r="B77" s="72" t="s">
        <v>33</v>
      </c>
      <c r="C77" s="17"/>
      <c r="D77" s="27">
        <f t="shared" ref="D77:N77" si="10">SUM(D70:D75)</f>
        <v>31.13</v>
      </c>
      <c r="E77" s="27">
        <f t="shared" si="10"/>
        <v>77.53</v>
      </c>
      <c r="F77" s="27">
        <f t="shared" si="10"/>
        <v>113.16000000000001</v>
      </c>
      <c r="G77" s="27">
        <f t="shared" si="10"/>
        <v>1193.57</v>
      </c>
      <c r="H77" s="27">
        <f t="shared" si="10"/>
        <v>0.46</v>
      </c>
      <c r="I77" s="27">
        <f t="shared" si="10"/>
        <v>120.95</v>
      </c>
      <c r="J77" s="27">
        <f t="shared" si="10"/>
        <v>200</v>
      </c>
      <c r="K77" s="27">
        <f t="shared" si="10"/>
        <v>133.24</v>
      </c>
      <c r="L77" s="27">
        <f t="shared" si="10"/>
        <v>487.80999999999995</v>
      </c>
      <c r="M77" s="27">
        <f t="shared" si="10"/>
        <v>142.60999999999999</v>
      </c>
      <c r="N77" s="27">
        <f t="shared" si="10"/>
        <v>8.3149999999999995</v>
      </c>
      <c r="O77" s="1"/>
    </row>
    <row r="78" spans="1:15" ht="15.75" x14ac:dyDescent="0.25">
      <c r="A78" s="73"/>
      <c r="B78" s="28" t="s">
        <v>50</v>
      </c>
      <c r="C78" s="17"/>
      <c r="D78" s="27">
        <f>D68+D77</f>
        <v>50.230000000000004</v>
      </c>
      <c r="E78" s="27">
        <f t="shared" ref="E78:N78" si="11">E68+E77</f>
        <v>100.31</v>
      </c>
      <c r="F78" s="27">
        <f t="shared" si="11"/>
        <v>196.77</v>
      </c>
      <c r="G78" s="27">
        <f t="shared" si="11"/>
        <v>1856.79</v>
      </c>
      <c r="H78" s="27">
        <f t="shared" si="11"/>
        <v>0.92999999999999994</v>
      </c>
      <c r="I78" s="27">
        <f t="shared" si="11"/>
        <v>126.94</v>
      </c>
      <c r="J78" s="27">
        <f t="shared" si="11"/>
        <v>293</v>
      </c>
      <c r="K78" s="27">
        <f t="shared" si="11"/>
        <v>344.89</v>
      </c>
      <c r="L78" s="27">
        <f t="shared" si="11"/>
        <v>745.68999999999994</v>
      </c>
      <c r="M78" s="27">
        <f t="shared" si="11"/>
        <v>250.76999999999998</v>
      </c>
      <c r="N78" s="27">
        <f t="shared" si="11"/>
        <v>12.645</v>
      </c>
      <c r="O78" s="1"/>
    </row>
    <row r="79" spans="1:15" ht="15.75" x14ac:dyDescent="0.25">
      <c r="A79" s="1"/>
      <c r="B79" s="48" t="s">
        <v>94</v>
      </c>
      <c r="C79" s="74"/>
      <c r="D79" s="75"/>
      <c r="E79" s="75"/>
      <c r="F79" s="75"/>
      <c r="G79" s="75"/>
      <c r="H79" s="20"/>
      <c r="I79" s="20"/>
      <c r="J79" s="20"/>
      <c r="K79" s="20"/>
      <c r="L79" s="20"/>
      <c r="M79" s="20"/>
      <c r="N79" s="20"/>
      <c r="O79" s="1"/>
    </row>
    <row r="80" spans="1:15" ht="15.75" x14ac:dyDescent="0.25">
      <c r="A80" s="1"/>
      <c r="B80" s="48" t="s">
        <v>18</v>
      </c>
      <c r="C80" s="74"/>
      <c r="D80" s="75"/>
      <c r="E80" s="75"/>
      <c r="F80" s="75"/>
      <c r="G80" s="75"/>
      <c r="H80" s="20"/>
      <c r="I80" s="19"/>
      <c r="J80" s="19"/>
      <c r="K80" s="19"/>
      <c r="L80" s="19"/>
      <c r="M80" s="20"/>
      <c r="N80" s="20"/>
      <c r="O80" s="1"/>
    </row>
    <row r="81" spans="1:15" ht="15.75" x14ac:dyDescent="0.25">
      <c r="A81" s="10" t="s">
        <v>95</v>
      </c>
      <c r="B81" s="76" t="s">
        <v>96</v>
      </c>
      <c r="C81" s="77" t="s">
        <v>97</v>
      </c>
      <c r="D81" s="44">
        <v>13.3</v>
      </c>
      <c r="E81" s="44">
        <v>9.1199999999999992</v>
      </c>
      <c r="F81" s="44">
        <v>43.1</v>
      </c>
      <c r="G81" s="44">
        <v>307.5</v>
      </c>
      <c r="H81" s="44">
        <v>5.0000000000000001E-3</v>
      </c>
      <c r="I81" s="19">
        <v>12.4</v>
      </c>
      <c r="J81" s="19">
        <v>55.7</v>
      </c>
      <c r="K81" s="19">
        <v>119.9</v>
      </c>
      <c r="L81" s="19">
        <v>165.3</v>
      </c>
      <c r="M81" s="20">
        <v>22.4</v>
      </c>
      <c r="N81" s="20">
        <v>0.9</v>
      </c>
      <c r="O81" s="1"/>
    </row>
    <row r="82" spans="1:15" ht="15.75" x14ac:dyDescent="0.25">
      <c r="A82" s="21" t="s">
        <v>22</v>
      </c>
      <c r="B82" s="16" t="s">
        <v>98</v>
      </c>
      <c r="C82" s="17">
        <v>200</v>
      </c>
      <c r="D82" s="44">
        <v>1.6</v>
      </c>
      <c r="E82" s="44">
        <v>1.6</v>
      </c>
      <c r="F82" s="44">
        <v>12.4</v>
      </c>
      <c r="G82" s="44">
        <v>70</v>
      </c>
      <c r="H82" s="19">
        <v>0.04</v>
      </c>
      <c r="I82" s="19">
        <v>1.33</v>
      </c>
      <c r="J82" s="19">
        <v>10</v>
      </c>
      <c r="K82" s="19">
        <v>126.6</v>
      </c>
      <c r="L82" s="19">
        <v>92.8</v>
      </c>
      <c r="M82" s="20">
        <v>15.4</v>
      </c>
      <c r="N82" s="20">
        <v>0.41</v>
      </c>
      <c r="O82" s="1"/>
    </row>
    <row r="83" spans="1:15" ht="15.75" x14ac:dyDescent="0.25">
      <c r="A83" s="23" t="s">
        <v>30</v>
      </c>
      <c r="B83" s="16" t="s">
        <v>31</v>
      </c>
      <c r="C83" s="24" t="s">
        <v>32</v>
      </c>
      <c r="D83" s="25">
        <v>1.5</v>
      </c>
      <c r="E83" s="25">
        <v>0.5</v>
      </c>
      <c r="F83" s="25">
        <v>21</v>
      </c>
      <c r="G83" s="25">
        <v>95</v>
      </c>
      <c r="H83" s="26">
        <v>0.03</v>
      </c>
      <c r="I83" s="26">
        <v>10</v>
      </c>
      <c r="J83" s="26">
        <v>0</v>
      </c>
      <c r="K83" s="26">
        <v>16</v>
      </c>
      <c r="L83" s="52">
        <v>11</v>
      </c>
      <c r="M83" s="25">
        <v>9</v>
      </c>
      <c r="N83" s="25">
        <v>2.2000000000000002</v>
      </c>
      <c r="O83" s="1"/>
    </row>
    <row r="84" spans="1:15" ht="15.75" x14ac:dyDescent="0.25">
      <c r="A84" s="21" t="s">
        <v>27</v>
      </c>
      <c r="B84" s="16" t="s">
        <v>28</v>
      </c>
      <c r="C84" s="17" t="s">
        <v>29</v>
      </c>
      <c r="D84" s="20">
        <v>2.37</v>
      </c>
      <c r="E84" s="20">
        <v>0.3</v>
      </c>
      <c r="F84" s="20">
        <v>13.86</v>
      </c>
      <c r="G84" s="19">
        <v>70.14</v>
      </c>
      <c r="H84" s="19">
        <v>0.3</v>
      </c>
      <c r="I84" s="19">
        <v>0</v>
      </c>
      <c r="J84" s="19">
        <v>0</v>
      </c>
      <c r="K84" s="19">
        <v>6.9</v>
      </c>
      <c r="L84" s="19">
        <v>26.1</v>
      </c>
      <c r="M84" s="20">
        <v>9.9</v>
      </c>
      <c r="N84" s="20">
        <v>0.33</v>
      </c>
      <c r="O84" s="1"/>
    </row>
    <row r="85" spans="1:15" ht="15.75" x14ac:dyDescent="0.25">
      <c r="A85" s="21"/>
      <c r="B85" s="11" t="s">
        <v>33</v>
      </c>
      <c r="C85" s="17"/>
      <c r="D85" s="27">
        <f>SUM(D81:D84)</f>
        <v>18.77</v>
      </c>
      <c r="E85" s="27">
        <f t="shared" ref="E85:N85" si="12">SUM(E81:E84)</f>
        <v>11.52</v>
      </c>
      <c r="F85" s="27">
        <f t="shared" si="12"/>
        <v>90.36</v>
      </c>
      <c r="G85" s="27">
        <f t="shared" si="12"/>
        <v>542.64</v>
      </c>
      <c r="H85" s="27">
        <f t="shared" si="12"/>
        <v>0.375</v>
      </c>
      <c r="I85" s="27">
        <f t="shared" si="12"/>
        <v>23.73</v>
      </c>
      <c r="J85" s="27">
        <f t="shared" si="12"/>
        <v>65.7</v>
      </c>
      <c r="K85" s="27">
        <f t="shared" si="12"/>
        <v>269.39999999999998</v>
      </c>
      <c r="L85" s="27">
        <f t="shared" si="12"/>
        <v>295.20000000000005</v>
      </c>
      <c r="M85" s="27">
        <f t="shared" si="12"/>
        <v>56.699999999999996</v>
      </c>
      <c r="N85" s="27">
        <f t="shared" si="12"/>
        <v>3.8400000000000003</v>
      </c>
      <c r="O85" s="1"/>
    </row>
    <row r="86" spans="1:15" ht="15.75" x14ac:dyDescent="0.25">
      <c r="A86" s="1"/>
      <c r="B86" s="28" t="s">
        <v>34</v>
      </c>
      <c r="C86" s="17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1"/>
    </row>
    <row r="87" spans="1:15" ht="15.75" x14ac:dyDescent="0.25">
      <c r="A87" s="21" t="s">
        <v>35</v>
      </c>
      <c r="B87" s="29" t="s">
        <v>36</v>
      </c>
      <c r="C87" s="30" t="s">
        <v>32</v>
      </c>
      <c r="D87" s="20">
        <v>1.41</v>
      </c>
      <c r="E87" s="20">
        <v>6.01</v>
      </c>
      <c r="F87" s="20">
        <v>8.26</v>
      </c>
      <c r="G87" s="19">
        <v>92.8</v>
      </c>
      <c r="H87" s="19">
        <v>0.02</v>
      </c>
      <c r="I87" s="19">
        <v>6.65</v>
      </c>
      <c r="J87" s="19">
        <v>0</v>
      </c>
      <c r="K87" s="19">
        <v>35.5</v>
      </c>
      <c r="L87" s="19">
        <v>40.6</v>
      </c>
      <c r="M87" s="19">
        <v>20.7</v>
      </c>
      <c r="N87" s="20">
        <v>1.32</v>
      </c>
      <c r="O87" s="1"/>
    </row>
    <row r="88" spans="1:15" ht="15.75" x14ac:dyDescent="0.25">
      <c r="A88" s="21" t="s">
        <v>99</v>
      </c>
      <c r="B88" s="31" t="s">
        <v>100</v>
      </c>
      <c r="C88" s="17" t="s">
        <v>39</v>
      </c>
      <c r="D88" s="20">
        <f>1.59*1.25</f>
        <v>1.9875</v>
      </c>
      <c r="E88" s="20">
        <f>4.99*1.25</f>
        <v>6.2375000000000007</v>
      </c>
      <c r="F88" s="20">
        <f>9.14*1.25</f>
        <v>11.425000000000001</v>
      </c>
      <c r="G88" s="20">
        <f>95.25*1.25</f>
        <v>119.0625</v>
      </c>
      <c r="H88" s="20">
        <f>0.08*1.25</f>
        <v>0.1</v>
      </c>
      <c r="I88" s="20">
        <f>10.38*1.25</f>
        <v>12.975000000000001</v>
      </c>
      <c r="J88" s="20">
        <v>0</v>
      </c>
      <c r="K88" s="20">
        <f>34.85*1.25</f>
        <v>43.5625</v>
      </c>
      <c r="L88" s="20">
        <f>49.28*1.25</f>
        <v>61.6</v>
      </c>
      <c r="M88" s="20">
        <f>20.75*1.25</f>
        <v>25.9375</v>
      </c>
      <c r="N88" s="20">
        <f>0.78*1.25</f>
        <v>0.97500000000000009</v>
      </c>
      <c r="O88" s="1"/>
    </row>
    <row r="89" spans="1:15" ht="15.75" x14ac:dyDescent="0.25">
      <c r="A89" s="21" t="s">
        <v>101</v>
      </c>
      <c r="B89" s="31" t="s">
        <v>102</v>
      </c>
      <c r="C89" s="17" t="s">
        <v>150</v>
      </c>
      <c r="D89" s="39">
        <v>14.3</v>
      </c>
      <c r="E89" s="39">
        <v>7</v>
      </c>
      <c r="F89" s="39">
        <v>9.6</v>
      </c>
      <c r="G89" s="39">
        <v>156</v>
      </c>
      <c r="H89" s="20">
        <v>0.06</v>
      </c>
      <c r="I89" s="19">
        <v>1.44</v>
      </c>
      <c r="J89" s="19">
        <v>18.5</v>
      </c>
      <c r="K89" s="19">
        <v>63.81</v>
      </c>
      <c r="L89" s="19">
        <v>122.38</v>
      </c>
      <c r="M89" s="19">
        <v>20.350000000000001</v>
      </c>
      <c r="N89" s="20">
        <v>0.63</v>
      </c>
      <c r="O89" s="1"/>
    </row>
    <row r="90" spans="1:15" ht="15.75" x14ac:dyDescent="0.25">
      <c r="A90" s="21" t="s">
        <v>103</v>
      </c>
      <c r="B90" s="21" t="s">
        <v>104</v>
      </c>
      <c r="C90" s="17" t="s">
        <v>44</v>
      </c>
      <c r="D90" s="20">
        <v>3.21</v>
      </c>
      <c r="E90" s="20">
        <v>6.28</v>
      </c>
      <c r="F90" s="20">
        <v>22.21</v>
      </c>
      <c r="G90" s="19">
        <v>166.67</v>
      </c>
      <c r="H90" s="19">
        <v>0.18</v>
      </c>
      <c r="I90" s="19">
        <v>22.89</v>
      </c>
      <c r="J90" s="19">
        <v>31.75</v>
      </c>
      <c r="K90" s="19">
        <v>0</v>
      </c>
      <c r="L90" s="19">
        <v>21.68</v>
      </c>
      <c r="M90" s="19">
        <v>88.54</v>
      </c>
      <c r="N90" s="20">
        <v>32.26</v>
      </c>
      <c r="O90" s="1"/>
    </row>
    <row r="91" spans="1:15" ht="15.75" x14ac:dyDescent="0.25">
      <c r="A91" s="21" t="s">
        <v>67</v>
      </c>
      <c r="B91" s="31" t="s">
        <v>105</v>
      </c>
      <c r="C91" s="17">
        <v>200</v>
      </c>
      <c r="D91" s="20">
        <v>0.68</v>
      </c>
      <c r="E91" s="20">
        <v>0.28000000000000003</v>
      </c>
      <c r="F91" s="20">
        <v>20.76</v>
      </c>
      <c r="G91" s="19">
        <v>88.2</v>
      </c>
      <c r="H91" s="19">
        <v>0.01</v>
      </c>
      <c r="I91" s="19">
        <v>0.9</v>
      </c>
      <c r="J91" s="19">
        <v>0</v>
      </c>
      <c r="K91" s="19">
        <v>21.34</v>
      </c>
      <c r="L91" s="19">
        <v>3.44</v>
      </c>
      <c r="M91" s="19">
        <v>3.44</v>
      </c>
      <c r="N91" s="20">
        <v>0.63</v>
      </c>
      <c r="O91" s="1"/>
    </row>
    <row r="92" spans="1:15" ht="15.75" x14ac:dyDescent="0.25">
      <c r="A92" s="21" t="s">
        <v>47</v>
      </c>
      <c r="B92" s="31" t="s">
        <v>28</v>
      </c>
      <c r="C92" s="17" t="s">
        <v>48</v>
      </c>
      <c r="D92" s="20">
        <v>3.16</v>
      </c>
      <c r="E92" s="20">
        <v>0.4</v>
      </c>
      <c r="F92" s="20">
        <v>18.48</v>
      </c>
      <c r="G92" s="20">
        <v>93.52</v>
      </c>
      <c r="H92" s="20">
        <v>0.04</v>
      </c>
      <c r="I92" s="20">
        <v>0</v>
      </c>
      <c r="J92" s="20">
        <v>0</v>
      </c>
      <c r="K92" s="20">
        <v>9.1999999999999993</v>
      </c>
      <c r="L92" s="20">
        <v>34.799999999999997</v>
      </c>
      <c r="M92" s="20">
        <v>13.2</v>
      </c>
      <c r="N92" s="20">
        <v>0.44</v>
      </c>
      <c r="O92" s="1"/>
    </row>
    <row r="93" spans="1:15" ht="15.75" x14ac:dyDescent="0.25">
      <c r="A93" s="21" t="s">
        <v>47</v>
      </c>
      <c r="B93" s="31" t="s">
        <v>49</v>
      </c>
      <c r="C93" s="17" t="s">
        <v>48</v>
      </c>
      <c r="D93" s="20">
        <v>2.23</v>
      </c>
      <c r="E93" s="20">
        <v>0.44</v>
      </c>
      <c r="F93" s="20">
        <v>18.75</v>
      </c>
      <c r="G93" s="20">
        <v>91.73</v>
      </c>
      <c r="H93" s="20">
        <v>0.04</v>
      </c>
      <c r="I93" s="20">
        <v>0</v>
      </c>
      <c r="J93" s="20">
        <v>0</v>
      </c>
      <c r="K93" s="20">
        <v>9.18</v>
      </c>
      <c r="L93" s="20">
        <v>42.29</v>
      </c>
      <c r="M93" s="20">
        <v>9.98</v>
      </c>
      <c r="N93" s="20">
        <v>1.24</v>
      </c>
      <c r="O93" s="1"/>
    </row>
    <row r="94" spans="1:15" ht="15.75" x14ac:dyDescent="0.25">
      <c r="A94" s="21"/>
      <c r="B94" s="28" t="s">
        <v>33</v>
      </c>
      <c r="C94" s="17"/>
      <c r="D94" s="27">
        <f t="shared" ref="D94:N94" si="13">SUM(D87:D92)</f>
        <v>24.747500000000002</v>
      </c>
      <c r="E94" s="27">
        <f t="shared" si="13"/>
        <v>26.207500000000003</v>
      </c>
      <c r="F94" s="27">
        <f t="shared" si="13"/>
        <v>90.735000000000014</v>
      </c>
      <c r="G94" s="27">
        <f t="shared" si="13"/>
        <v>716.25250000000005</v>
      </c>
      <c r="H94" s="27">
        <f t="shared" si="13"/>
        <v>0.41</v>
      </c>
      <c r="I94" s="27">
        <f t="shared" si="13"/>
        <v>44.854999999999997</v>
      </c>
      <c r="J94" s="27">
        <f t="shared" si="13"/>
        <v>50.25</v>
      </c>
      <c r="K94" s="27">
        <f t="shared" si="13"/>
        <v>173.41249999999999</v>
      </c>
      <c r="L94" s="27">
        <f t="shared" si="13"/>
        <v>284.5</v>
      </c>
      <c r="M94" s="27">
        <f t="shared" si="13"/>
        <v>172.16750000000002</v>
      </c>
      <c r="N94" s="27">
        <f t="shared" si="13"/>
        <v>36.254999999999995</v>
      </c>
      <c r="O94" s="1"/>
    </row>
    <row r="95" spans="1:15" ht="15.75" x14ac:dyDescent="0.25">
      <c r="A95" s="73"/>
      <c r="B95" s="28" t="s">
        <v>50</v>
      </c>
      <c r="C95" s="17"/>
      <c r="D95" s="27">
        <f>D85+D94</f>
        <v>43.517499999999998</v>
      </c>
      <c r="E95" s="27">
        <f t="shared" ref="E95:N95" si="14">E85+E94</f>
        <v>37.727500000000006</v>
      </c>
      <c r="F95" s="27">
        <f t="shared" si="14"/>
        <v>181.09500000000003</v>
      </c>
      <c r="G95" s="27">
        <f t="shared" si="14"/>
        <v>1258.8924999999999</v>
      </c>
      <c r="H95" s="27">
        <f t="shared" si="14"/>
        <v>0.78499999999999992</v>
      </c>
      <c r="I95" s="27">
        <f t="shared" si="14"/>
        <v>68.584999999999994</v>
      </c>
      <c r="J95" s="27">
        <f t="shared" si="14"/>
        <v>115.95</v>
      </c>
      <c r="K95" s="27">
        <f t="shared" si="14"/>
        <v>442.8125</v>
      </c>
      <c r="L95" s="27">
        <f t="shared" si="14"/>
        <v>579.70000000000005</v>
      </c>
      <c r="M95" s="27">
        <f t="shared" si="14"/>
        <v>228.86750000000001</v>
      </c>
      <c r="N95" s="27">
        <f t="shared" si="14"/>
        <v>40.094999999999999</v>
      </c>
      <c r="O95" s="1"/>
    </row>
    <row r="96" spans="1:15" ht="15.75" x14ac:dyDescent="0.25">
      <c r="A96" s="1"/>
      <c r="B96" s="48" t="s">
        <v>106</v>
      </c>
      <c r="C96" s="30"/>
      <c r="D96" s="39"/>
      <c r="E96" s="39"/>
      <c r="F96" s="39"/>
      <c r="G96" s="39"/>
      <c r="H96" s="20"/>
      <c r="I96" s="20"/>
      <c r="J96" s="20"/>
      <c r="K96" s="20"/>
      <c r="L96" s="20"/>
      <c r="M96" s="20"/>
      <c r="N96" s="20"/>
      <c r="O96" s="1"/>
    </row>
    <row r="97" spans="1:15" ht="15.75" x14ac:dyDescent="0.25">
      <c r="A97" s="21"/>
      <c r="B97" s="11" t="s">
        <v>18</v>
      </c>
      <c r="C97" s="17"/>
      <c r="D97" s="20"/>
      <c r="E97" s="20"/>
      <c r="F97" s="20"/>
      <c r="G97" s="19"/>
      <c r="H97" s="19"/>
      <c r="I97" s="19"/>
      <c r="J97" s="19"/>
      <c r="K97" s="19"/>
      <c r="L97" s="19"/>
      <c r="M97" s="20"/>
      <c r="N97" s="20"/>
      <c r="O97" s="1"/>
    </row>
    <row r="98" spans="1:15" ht="15.75" x14ac:dyDescent="0.25">
      <c r="A98" s="21" t="s">
        <v>35</v>
      </c>
      <c r="B98" s="41" t="s">
        <v>36</v>
      </c>
      <c r="C98" s="30" t="s">
        <v>52</v>
      </c>
      <c r="D98" s="20">
        <v>0.85</v>
      </c>
      <c r="E98" s="20">
        <v>3.6</v>
      </c>
      <c r="F98" s="20">
        <v>4.9000000000000004</v>
      </c>
      <c r="G98" s="19">
        <v>55.68</v>
      </c>
      <c r="H98" s="19" t="s">
        <v>53</v>
      </c>
      <c r="I98" s="19">
        <v>3.99</v>
      </c>
      <c r="J98" s="19">
        <v>0</v>
      </c>
      <c r="K98" s="19">
        <v>21.3</v>
      </c>
      <c r="L98" s="19">
        <v>24.36</v>
      </c>
      <c r="M98" s="19">
        <v>12.4</v>
      </c>
      <c r="N98" s="20">
        <v>0.8</v>
      </c>
      <c r="O98" s="1"/>
    </row>
    <row r="99" spans="1:15" ht="15.75" x14ac:dyDescent="0.25">
      <c r="A99" s="15" t="s">
        <v>19</v>
      </c>
      <c r="B99" s="16" t="s">
        <v>107</v>
      </c>
      <c r="C99" s="17" t="s">
        <v>21</v>
      </c>
      <c r="D99" s="18">
        <v>8</v>
      </c>
      <c r="E99" s="18">
        <v>11.06</v>
      </c>
      <c r="F99" s="18">
        <v>44.32</v>
      </c>
      <c r="G99" s="18">
        <v>312</v>
      </c>
      <c r="H99" s="19">
        <v>0.14000000000000001</v>
      </c>
      <c r="I99" s="19">
        <v>0.95</v>
      </c>
      <c r="J99" s="19">
        <v>54.8</v>
      </c>
      <c r="K99" s="19">
        <v>146.77000000000001</v>
      </c>
      <c r="L99" s="19">
        <v>221.3</v>
      </c>
      <c r="M99" s="20">
        <v>44.33</v>
      </c>
      <c r="N99" s="20">
        <v>2.34</v>
      </c>
      <c r="O99" s="1"/>
    </row>
    <row r="100" spans="1:15" ht="15.75" x14ac:dyDescent="0.25">
      <c r="A100" s="66" t="s">
        <v>88</v>
      </c>
      <c r="B100" s="67" t="s">
        <v>89</v>
      </c>
      <c r="C100" s="68">
        <v>200</v>
      </c>
      <c r="D100" s="69">
        <v>4</v>
      </c>
      <c r="E100" s="69">
        <v>4</v>
      </c>
      <c r="F100" s="69">
        <v>16</v>
      </c>
      <c r="G100" s="69">
        <v>116</v>
      </c>
      <c r="H100" s="69">
        <v>0.02</v>
      </c>
      <c r="I100" s="70">
        <v>2</v>
      </c>
      <c r="J100" s="70">
        <v>0</v>
      </c>
      <c r="K100" s="70">
        <v>133.30000000000001</v>
      </c>
      <c r="L100" s="70">
        <v>111.11</v>
      </c>
      <c r="M100" s="20">
        <v>25.26</v>
      </c>
      <c r="N100" s="20">
        <v>2</v>
      </c>
      <c r="O100" s="1"/>
    </row>
    <row r="101" spans="1:15" ht="15.75" x14ac:dyDescent="0.25">
      <c r="A101" s="21" t="s">
        <v>27</v>
      </c>
      <c r="B101" s="31" t="s">
        <v>49</v>
      </c>
      <c r="C101" s="17" t="s">
        <v>60</v>
      </c>
      <c r="D101" s="20">
        <v>1.68</v>
      </c>
      <c r="E101" s="20">
        <v>0.33</v>
      </c>
      <c r="F101" s="20">
        <v>14.1</v>
      </c>
      <c r="G101" s="19">
        <v>68.97</v>
      </c>
      <c r="H101" s="19">
        <v>0.03</v>
      </c>
      <c r="I101" s="19">
        <v>0</v>
      </c>
      <c r="J101" s="19">
        <v>0</v>
      </c>
      <c r="K101" s="19">
        <v>6.9</v>
      </c>
      <c r="L101" s="19">
        <v>31.8</v>
      </c>
      <c r="M101" s="20">
        <v>7.5</v>
      </c>
      <c r="N101" s="20">
        <v>0.93</v>
      </c>
      <c r="O101" s="1"/>
    </row>
    <row r="102" spans="1:15" ht="15.75" x14ac:dyDescent="0.25">
      <c r="A102" s="21" t="s">
        <v>27</v>
      </c>
      <c r="B102" s="16" t="s">
        <v>28</v>
      </c>
      <c r="C102" s="17" t="s">
        <v>29</v>
      </c>
      <c r="D102" s="20">
        <v>2.37</v>
      </c>
      <c r="E102" s="20">
        <v>0.3</v>
      </c>
      <c r="F102" s="20">
        <v>13.86</v>
      </c>
      <c r="G102" s="19">
        <v>70.14</v>
      </c>
      <c r="H102" s="19">
        <v>0.3</v>
      </c>
      <c r="I102" s="19">
        <v>0</v>
      </c>
      <c r="J102" s="19">
        <v>0</v>
      </c>
      <c r="K102" s="19">
        <v>6.9</v>
      </c>
      <c r="L102" s="19">
        <v>26.1</v>
      </c>
      <c r="M102" s="20">
        <v>9.9</v>
      </c>
      <c r="N102" s="20">
        <v>0.33</v>
      </c>
      <c r="O102" s="1"/>
    </row>
    <row r="103" spans="1:15" ht="15.75" x14ac:dyDescent="0.25">
      <c r="A103" s="21"/>
      <c r="B103" s="11" t="s">
        <v>33</v>
      </c>
      <c r="C103" s="17"/>
      <c r="D103" s="27">
        <f>SUM(D98:D102)</f>
        <v>16.899999999999999</v>
      </c>
      <c r="E103" s="27">
        <f t="shared" ref="E103:M103" si="15">SUM(E98:E102)</f>
        <v>19.29</v>
      </c>
      <c r="F103" s="27">
        <f t="shared" si="15"/>
        <v>93.179999999999993</v>
      </c>
      <c r="G103" s="27">
        <f t="shared" si="15"/>
        <v>622.79</v>
      </c>
      <c r="H103" s="27">
        <f t="shared" si="15"/>
        <v>0.49</v>
      </c>
      <c r="I103" s="27">
        <f t="shared" si="15"/>
        <v>6.94</v>
      </c>
      <c r="J103" s="27">
        <f t="shared" si="15"/>
        <v>54.8</v>
      </c>
      <c r="K103" s="27">
        <f t="shared" si="15"/>
        <v>315.16999999999996</v>
      </c>
      <c r="L103" s="27">
        <f t="shared" si="15"/>
        <v>414.67000000000007</v>
      </c>
      <c r="M103" s="27">
        <f t="shared" si="15"/>
        <v>99.39</v>
      </c>
      <c r="N103" s="27">
        <f>SUM(N98:N102)</f>
        <v>6.3999999999999995</v>
      </c>
      <c r="O103" s="1"/>
    </row>
    <row r="104" spans="1:15" ht="15.75" x14ac:dyDescent="0.25">
      <c r="A104" s="1"/>
      <c r="B104" s="28" t="s">
        <v>34</v>
      </c>
      <c r="C104" s="17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1"/>
    </row>
    <row r="105" spans="1:15" ht="15.75" x14ac:dyDescent="0.25">
      <c r="A105" s="21" t="s">
        <v>35</v>
      </c>
      <c r="B105" s="29" t="s">
        <v>36</v>
      </c>
      <c r="C105" s="30" t="s">
        <v>32</v>
      </c>
      <c r="D105" s="20">
        <v>1.41</v>
      </c>
      <c r="E105" s="20">
        <v>6.01</v>
      </c>
      <c r="F105" s="20">
        <v>8.26</v>
      </c>
      <c r="G105" s="19">
        <v>92.8</v>
      </c>
      <c r="H105" s="19">
        <v>0.02</v>
      </c>
      <c r="I105" s="19">
        <v>6.65</v>
      </c>
      <c r="J105" s="19">
        <v>0</v>
      </c>
      <c r="K105" s="19">
        <v>35.5</v>
      </c>
      <c r="L105" s="19">
        <v>40.6</v>
      </c>
      <c r="M105" s="19">
        <v>20.7</v>
      </c>
      <c r="N105" s="19">
        <v>1.32</v>
      </c>
      <c r="O105" s="1"/>
    </row>
    <row r="106" spans="1:15" ht="15.75" x14ac:dyDescent="0.25">
      <c r="A106" s="21" t="s">
        <v>37</v>
      </c>
      <c r="B106" s="31" t="s">
        <v>38</v>
      </c>
      <c r="C106" s="17" t="s">
        <v>39</v>
      </c>
      <c r="D106" s="20">
        <v>2.25</v>
      </c>
      <c r="E106" s="20">
        <v>5.25</v>
      </c>
      <c r="F106" s="20">
        <v>13.75</v>
      </c>
      <c r="G106" s="19">
        <v>112.5</v>
      </c>
      <c r="H106" s="19">
        <v>0.06</v>
      </c>
      <c r="I106" s="19">
        <v>8.0350000000000001</v>
      </c>
      <c r="J106" s="19">
        <v>0</v>
      </c>
      <c r="K106" s="19">
        <v>8.27</v>
      </c>
      <c r="L106" s="19">
        <v>32.409999999999997</v>
      </c>
      <c r="M106" s="19">
        <v>12.38</v>
      </c>
      <c r="N106" s="20">
        <v>0.51</v>
      </c>
      <c r="O106" s="1"/>
    </row>
    <row r="107" spans="1:15" ht="15.75" x14ac:dyDescent="0.25">
      <c r="A107" s="21" t="s">
        <v>108</v>
      </c>
      <c r="B107" s="31" t="s">
        <v>109</v>
      </c>
      <c r="C107" s="17" t="s">
        <v>44</v>
      </c>
      <c r="D107" s="20">
        <f>6.62*1.11</f>
        <v>7.3482000000000012</v>
      </c>
      <c r="E107" s="20">
        <f>5.42*1.11</f>
        <v>6.0162000000000004</v>
      </c>
      <c r="F107" s="20">
        <f>31.74*1.11</f>
        <v>35.231400000000001</v>
      </c>
      <c r="G107" s="20">
        <f>202.14*1.11</f>
        <v>224.37540000000001</v>
      </c>
      <c r="H107" s="20">
        <f>0.07*1.11</f>
        <v>7.7700000000000019E-2</v>
      </c>
      <c r="I107" s="20">
        <v>0</v>
      </c>
      <c r="J107" s="20">
        <v>0</v>
      </c>
      <c r="K107" s="20">
        <f>5.83*1.1</f>
        <v>6.4130000000000003</v>
      </c>
      <c r="L107" s="20">
        <f>44.6*1.11</f>
        <v>49.506000000000007</v>
      </c>
      <c r="M107" s="20">
        <f>25.34*1.11</f>
        <v>28.127400000000002</v>
      </c>
      <c r="N107" s="20">
        <f>1.32*1.11</f>
        <v>1.4652000000000003</v>
      </c>
      <c r="O107" s="1"/>
    </row>
    <row r="108" spans="1:15" ht="15.75" x14ac:dyDescent="0.25">
      <c r="A108" s="21" t="s">
        <v>110</v>
      </c>
      <c r="B108" s="31" t="s">
        <v>111</v>
      </c>
      <c r="C108" s="17" t="s">
        <v>32</v>
      </c>
      <c r="D108" s="20">
        <v>15.6</v>
      </c>
      <c r="E108" s="20">
        <v>11.23</v>
      </c>
      <c r="F108" s="20">
        <v>3.52</v>
      </c>
      <c r="G108" s="20">
        <v>185</v>
      </c>
      <c r="H108" s="20">
        <v>0.2</v>
      </c>
      <c r="I108" s="20">
        <v>5.61</v>
      </c>
      <c r="J108" s="20">
        <v>5782</v>
      </c>
      <c r="K108" s="20">
        <v>33.24</v>
      </c>
      <c r="L108" s="20">
        <v>239.32</v>
      </c>
      <c r="M108" s="20">
        <v>17.47</v>
      </c>
      <c r="N108" s="20">
        <v>5</v>
      </c>
      <c r="O108" s="1"/>
    </row>
    <row r="109" spans="1:15" s="36" customFormat="1" ht="15.75" x14ac:dyDescent="0.25">
      <c r="A109" s="21" t="s">
        <v>45</v>
      </c>
      <c r="B109" s="49" t="s">
        <v>46</v>
      </c>
      <c r="C109" s="32">
        <v>100</v>
      </c>
      <c r="D109" s="33">
        <v>0.9</v>
      </c>
      <c r="E109" s="33">
        <v>0.2</v>
      </c>
      <c r="F109" s="33">
        <v>10.8</v>
      </c>
      <c r="G109" s="33">
        <v>47</v>
      </c>
      <c r="H109" s="33">
        <v>0</v>
      </c>
      <c r="I109" s="33">
        <v>13</v>
      </c>
      <c r="J109" s="33">
        <v>0.01</v>
      </c>
      <c r="K109" s="33">
        <v>0.3</v>
      </c>
      <c r="L109" s="33">
        <v>16</v>
      </c>
      <c r="M109" s="33">
        <v>2.2000000000000002</v>
      </c>
      <c r="N109" s="33">
        <v>9</v>
      </c>
      <c r="O109" s="35"/>
    </row>
    <row r="110" spans="1:15" ht="15.75" x14ac:dyDescent="0.25">
      <c r="A110" s="23" t="s">
        <v>30</v>
      </c>
      <c r="B110" s="31" t="s">
        <v>31</v>
      </c>
      <c r="C110" s="32" t="s">
        <v>32</v>
      </c>
      <c r="D110" s="33">
        <v>0.4</v>
      </c>
      <c r="E110" s="33">
        <v>0.2</v>
      </c>
      <c r="F110" s="33">
        <v>10.8</v>
      </c>
      <c r="G110" s="33">
        <v>47</v>
      </c>
      <c r="H110" s="34">
        <v>0</v>
      </c>
      <c r="I110" s="34">
        <v>13</v>
      </c>
      <c r="J110" s="34">
        <v>0.01</v>
      </c>
      <c r="K110" s="34">
        <v>0.3</v>
      </c>
      <c r="L110" s="34">
        <v>16</v>
      </c>
      <c r="M110" s="34">
        <v>2.2000000000000002</v>
      </c>
      <c r="N110" s="34">
        <v>9</v>
      </c>
      <c r="O110" s="1"/>
    </row>
    <row r="111" spans="1:15" ht="15.75" x14ac:dyDescent="0.25">
      <c r="A111" s="21" t="s">
        <v>47</v>
      </c>
      <c r="B111" s="31" t="s">
        <v>28</v>
      </c>
      <c r="C111" s="17" t="s">
        <v>48</v>
      </c>
      <c r="D111" s="20">
        <v>3.16</v>
      </c>
      <c r="E111" s="20">
        <v>0.4</v>
      </c>
      <c r="F111" s="20">
        <v>18.48</v>
      </c>
      <c r="G111" s="20">
        <v>93.52</v>
      </c>
      <c r="H111" s="20">
        <v>0.04</v>
      </c>
      <c r="I111" s="20">
        <v>0</v>
      </c>
      <c r="J111" s="20">
        <v>0</v>
      </c>
      <c r="K111" s="20">
        <v>9.1999999999999993</v>
      </c>
      <c r="L111" s="20">
        <v>34.799999999999997</v>
      </c>
      <c r="M111" s="20">
        <v>13.2</v>
      </c>
      <c r="N111" s="20">
        <v>0.44</v>
      </c>
      <c r="O111" s="1"/>
    </row>
    <row r="112" spans="1:15" ht="15.75" x14ac:dyDescent="0.25">
      <c r="A112" s="21" t="s">
        <v>47</v>
      </c>
      <c r="B112" s="31" t="s">
        <v>49</v>
      </c>
      <c r="C112" s="17" t="s">
        <v>48</v>
      </c>
      <c r="D112" s="20">
        <v>2.23</v>
      </c>
      <c r="E112" s="20">
        <v>0.44</v>
      </c>
      <c r="F112" s="20">
        <v>18.75</v>
      </c>
      <c r="G112" s="20">
        <v>91.73</v>
      </c>
      <c r="H112" s="20">
        <v>0.04</v>
      </c>
      <c r="I112" s="20">
        <v>0</v>
      </c>
      <c r="J112" s="20">
        <v>0</v>
      </c>
      <c r="K112" s="20">
        <v>9.18</v>
      </c>
      <c r="L112" s="20">
        <v>42.29</v>
      </c>
      <c r="M112" s="20">
        <v>9.98</v>
      </c>
      <c r="N112" s="20">
        <v>1.24</v>
      </c>
      <c r="O112" s="1"/>
    </row>
    <row r="113" spans="1:15" ht="15.75" x14ac:dyDescent="0.25">
      <c r="A113" s="1"/>
      <c r="B113" s="28" t="s">
        <v>33</v>
      </c>
      <c r="C113" s="17"/>
      <c r="D113" s="27">
        <f t="shared" ref="D113:N113" si="16">SUM(D105:D112)</f>
        <v>33.298200000000001</v>
      </c>
      <c r="E113" s="27">
        <f t="shared" si="16"/>
        <v>29.746199999999998</v>
      </c>
      <c r="F113" s="27">
        <f t="shared" si="16"/>
        <v>119.59140000000001</v>
      </c>
      <c r="G113" s="27">
        <f t="shared" si="16"/>
        <v>893.92540000000008</v>
      </c>
      <c r="H113" s="27">
        <f t="shared" si="16"/>
        <v>0.43769999999999998</v>
      </c>
      <c r="I113" s="27">
        <f t="shared" si="16"/>
        <v>46.295000000000002</v>
      </c>
      <c r="J113" s="27">
        <f t="shared" si="16"/>
        <v>5782.02</v>
      </c>
      <c r="K113" s="27">
        <f t="shared" si="16"/>
        <v>102.40299999999999</v>
      </c>
      <c r="L113" s="27">
        <f t="shared" si="16"/>
        <v>470.92600000000004</v>
      </c>
      <c r="M113" s="27">
        <f t="shared" si="16"/>
        <v>106.25740000000002</v>
      </c>
      <c r="N113" s="27">
        <f t="shared" si="16"/>
        <v>27.975200000000001</v>
      </c>
      <c r="O113" s="1"/>
    </row>
    <row r="114" spans="1:15" ht="15.75" x14ac:dyDescent="0.25">
      <c r="A114" s="1"/>
      <c r="B114" s="28" t="s">
        <v>50</v>
      </c>
      <c r="C114" s="17"/>
      <c r="D114" s="27">
        <f>D103+D113</f>
        <v>50.1982</v>
      </c>
      <c r="E114" s="27">
        <f t="shared" ref="E114:N114" si="17">E103+E113</f>
        <v>49.036199999999994</v>
      </c>
      <c r="F114" s="27">
        <f t="shared" si="17"/>
        <v>212.7714</v>
      </c>
      <c r="G114" s="27">
        <f t="shared" si="17"/>
        <v>1516.7154</v>
      </c>
      <c r="H114" s="27">
        <f t="shared" si="17"/>
        <v>0.92769999999999997</v>
      </c>
      <c r="I114" s="27">
        <f t="shared" si="17"/>
        <v>53.234999999999999</v>
      </c>
      <c r="J114" s="27">
        <f t="shared" si="17"/>
        <v>5836.8200000000006</v>
      </c>
      <c r="K114" s="27">
        <f t="shared" si="17"/>
        <v>417.57299999999998</v>
      </c>
      <c r="L114" s="27">
        <f t="shared" si="17"/>
        <v>885.59600000000012</v>
      </c>
      <c r="M114" s="27">
        <f t="shared" si="17"/>
        <v>205.6474</v>
      </c>
      <c r="N114" s="27">
        <f t="shared" si="17"/>
        <v>34.3752</v>
      </c>
      <c r="O114" s="1"/>
    </row>
    <row r="115" spans="1:15" ht="15.75" x14ac:dyDescent="0.25">
      <c r="A115" s="1"/>
      <c r="B115" s="48" t="s">
        <v>112</v>
      </c>
      <c r="C115" s="30"/>
      <c r="D115" s="39"/>
      <c r="E115" s="39"/>
      <c r="F115" s="39"/>
      <c r="G115" s="39"/>
      <c r="H115" s="20"/>
      <c r="I115" s="20"/>
      <c r="J115" s="20"/>
      <c r="K115" s="20"/>
      <c r="L115" s="20"/>
      <c r="M115" s="20"/>
      <c r="N115" s="20"/>
      <c r="O115" s="1"/>
    </row>
    <row r="116" spans="1:15" ht="15.75" x14ac:dyDescent="0.25">
      <c r="A116" s="21"/>
      <c r="B116" s="11" t="s">
        <v>18</v>
      </c>
      <c r="C116" s="17"/>
      <c r="D116" s="20"/>
      <c r="E116" s="20"/>
      <c r="F116" s="20"/>
      <c r="G116" s="19"/>
      <c r="H116" s="19"/>
      <c r="I116" s="19"/>
      <c r="J116" s="19"/>
      <c r="K116" s="19"/>
      <c r="L116" s="19"/>
      <c r="M116" s="20"/>
      <c r="N116" s="20"/>
      <c r="O116" s="1"/>
    </row>
    <row r="117" spans="1:15" ht="15.75" x14ac:dyDescent="0.25">
      <c r="A117" s="21" t="s">
        <v>35</v>
      </c>
      <c r="B117" s="41" t="s">
        <v>36</v>
      </c>
      <c r="C117" s="30" t="s">
        <v>52</v>
      </c>
      <c r="D117" s="20">
        <v>0.85</v>
      </c>
      <c r="E117" s="20">
        <v>3.6</v>
      </c>
      <c r="F117" s="20">
        <v>4.9000000000000004</v>
      </c>
      <c r="G117" s="19">
        <v>55.68</v>
      </c>
      <c r="H117" s="19" t="s">
        <v>53</v>
      </c>
      <c r="I117" s="19">
        <v>3.99</v>
      </c>
      <c r="J117" s="19">
        <v>0</v>
      </c>
      <c r="K117" s="19">
        <v>21.3</v>
      </c>
      <c r="L117" s="19">
        <v>24.36</v>
      </c>
      <c r="M117" s="19">
        <v>12.4</v>
      </c>
      <c r="N117" s="20">
        <v>0.8</v>
      </c>
      <c r="O117" s="1"/>
    </row>
    <row r="118" spans="1:15" ht="15.75" x14ac:dyDescent="0.25">
      <c r="A118" s="21" t="s">
        <v>113</v>
      </c>
      <c r="B118" s="31" t="s">
        <v>114</v>
      </c>
      <c r="C118" s="17" t="s">
        <v>56</v>
      </c>
      <c r="D118" s="20">
        <v>21.9</v>
      </c>
      <c r="E118" s="20">
        <v>13.57</v>
      </c>
      <c r="F118" s="20">
        <v>35.64</v>
      </c>
      <c r="G118" s="19">
        <v>304.57</v>
      </c>
      <c r="H118" s="19">
        <v>0.11</v>
      </c>
      <c r="I118" s="19">
        <v>6.01</v>
      </c>
      <c r="J118" s="19">
        <v>19.420000000000002</v>
      </c>
      <c r="K118" s="19">
        <v>174.9</v>
      </c>
      <c r="L118" s="19">
        <v>53.9</v>
      </c>
      <c r="M118" s="20">
        <v>1.97</v>
      </c>
      <c r="N118" s="77">
        <v>1.64</v>
      </c>
      <c r="O118" s="1"/>
    </row>
    <row r="119" spans="1:15" ht="15.75" x14ac:dyDescent="0.25">
      <c r="A119" s="21" t="s">
        <v>45</v>
      </c>
      <c r="B119" s="31" t="s">
        <v>46</v>
      </c>
      <c r="C119" s="17">
        <v>200</v>
      </c>
      <c r="D119" s="20">
        <v>0.66</v>
      </c>
      <c r="E119" s="20">
        <v>0.09</v>
      </c>
      <c r="F119" s="20">
        <v>32.01</v>
      </c>
      <c r="G119" s="20">
        <v>132.80000000000001</v>
      </c>
      <c r="H119" s="20">
        <v>0.02</v>
      </c>
      <c r="I119" s="20">
        <v>0.73</v>
      </c>
      <c r="J119" s="20">
        <v>0</v>
      </c>
      <c r="K119" s="20">
        <v>23.44</v>
      </c>
      <c r="L119" s="20">
        <v>17.46</v>
      </c>
      <c r="M119" s="20">
        <v>0.7</v>
      </c>
      <c r="N119" s="20">
        <v>2</v>
      </c>
      <c r="O119" s="1"/>
    </row>
    <row r="120" spans="1:15" ht="15.75" x14ac:dyDescent="0.25">
      <c r="A120" s="21" t="s">
        <v>27</v>
      </c>
      <c r="B120" s="16" t="s">
        <v>28</v>
      </c>
      <c r="C120" s="17" t="s">
        <v>29</v>
      </c>
      <c r="D120" s="20">
        <v>2.37</v>
      </c>
      <c r="E120" s="20">
        <v>0.3</v>
      </c>
      <c r="F120" s="20">
        <v>13.86</v>
      </c>
      <c r="G120" s="19">
        <v>70.14</v>
      </c>
      <c r="H120" s="19">
        <v>0.3</v>
      </c>
      <c r="I120" s="19">
        <v>0</v>
      </c>
      <c r="J120" s="19">
        <v>0</v>
      </c>
      <c r="K120" s="19">
        <v>6.9</v>
      </c>
      <c r="L120" s="19">
        <v>26.1</v>
      </c>
      <c r="M120" s="20">
        <v>9.9</v>
      </c>
      <c r="N120" s="20">
        <v>0.33</v>
      </c>
      <c r="O120" s="1"/>
    </row>
    <row r="121" spans="1:15" ht="15.75" x14ac:dyDescent="0.25">
      <c r="A121" s="21" t="s">
        <v>27</v>
      </c>
      <c r="B121" s="31" t="s">
        <v>49</v>
      </c>
      <c r="C121" s="17" t="s">
        <v>60</v>
      </c>
      <c r="D121" s="20">
        <v>1.68</v>
      </c>
      <c r="E121" s="20">
        <v>0.33</v>
      </c>
      <c r="F121" s="20">
        <v>14.1</v>
      </c>
      <c r="G121" s="19">
        <v>68.97</v>
      </c>
      <c r="H121" s="19">
        <v>0.03</v>
      </c>
      <c r="I121" s="19">
        <v>0</v>
      </c>
      <c r="J121" s="19">
        <v>0</v>
      </c>
      <c r="K121" s="19">
        <v>6.9</v>
      </c>
      <c r="L121" s="19">
        <v>31.8</v>
      </c>
      <c r="M121" s="20">
        <v>7.5</v>
      </c>
      <c r="N121" s="20">
        <v>0.93</v>
      </c>
      <c r="O121" s="1"/>
    </row>
    <row r="122" spans="1:15" ht="15.75" x14ac:dyDescent="0.25">
      <c r="A122" s="21"/>
      <c r="B122" s="11" t="s">
        <v>33</v>
      </c>
      <c r="C122" s="17"/>
      <c r="D122" s="27">
        <f>SUM(D117:D121)</f>
        <v>27.46</v>
      </c>
      <c r="E122" s="27">
        <f t="shared" ref="E122:N122" si="18">SUM(E117:E121)</f>
        <v>17.89</v>
      </c>
      <c r="F122" s="27">
        <f t="shared" si="18"/>
        <v>100.50999999999999</v>
      </c>
      <c r="G122" s="27">
        <f t="shared" si="18"/>
        <v>632.16000000000008</v>
      </c>
      <c r="H122" s="27">
        <f t="shared" si="18"/>
        <v>0.45999999999999996</v>
      </c>
      <c r="I122" s="27">
        <f t="shared" si="18"/>
        <v>10.73</v>
      </c>
      <c r="J122" s="27">
        <f t="shared" si="18"/>
        <v>19.420000000000002</v>
      </c>
      <c r="K122" s="27">
        <f t="shared" si="18"/>
        <v>233.44000000000003</v>
      </c>
      <c r="L122" s="27">
        <f t="shared" si="18"/>
        <v>153.62</v>
      </c>
      <c r="M122" s="27">
        <f t="shared" si="18"/>
        <v>32.47</v>
      </c>
      <c r="N122" s="27">
        <f t="shared" si="18"/>
        <v>5.6999999999999993</v>
      </c>
      <c r="O122" s="1"/>
    </row>
    <row r="123" spans="1:15" ht="15.75" x14ac:dyDescent="0.25">
      <c r="A123" s="1"/>
      <c r="B123" s="28" t="s">
        <v>34</v>
      </c>
      <c r="C123" s="17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1"/>
    </row>
    <row r="124" spans="1:15" ht="15.75" x14ac:dyDescent="0.25">
      <c r="A124" s="21" t="s">
        <v>35</v>
      </c>
      <c r="B124" s="29" t="s">
        <v>36</v>
      </c>
      <c r="C124" s="30" t="s">
        <v>32</v>
      </c>
      <c r="D124" s="20">
        <v>1.41</v>
      </c>
      <c r="E124" s="20">
        <v>6.01</v>
      </c>
      <c r="F124" s="20">
        <v>8.26</v>
      </c>
      <c r="G124" s="19">
        <v>92.8</v>
      </c>
      <c r="H124" s="19">
        <v>0.02</v>
      </c>
      <c r="I124" s="19">
        <v>6.65</v>
      </c>
      <c r="J124" s="19">
        <v>0</v>
      </c>
      <c r="K124" s="19">
        <v>35.5</v>
      </c>
      <c r="L124" s="19">
        <v>40.6</v>
      </c>
      <c r="M124" s="19">
        <v>20.7</v>
      </c>
      <c r="N124" s="19">
        <v>1.32</v>
      </c>
      <c r="O124" s="1"/>
    </row>
    <row r="125" spans="1:15" ht="15.75" x14ac:dyDescent="0.25">
      <c r="A125" s="21" t="s">
        <v>99</v>
      </c>
      <c r="B125" s="31" t="s">
        <v>100</v>
      </c>
      <c r="C125" s="17" t="s">
        <v>39</v>
      </c>
      <c r="D125" s="20">
        <f>2.01*1.25</f>
        <v>2.5124999999999997</v>
      </c>
      <c r="E125" s="20">
        <f>5.09*1.25</f>
        <v>6.3624999999999998</v>
      </c>
      <c r="F125" s="20">
        <f>11.98*1.25</f>
        <v>14.975000000000001</v>
      </c>
      <c r="G125" s="20">
        <f>107.25*1.25</f>
        <v>134.0625</v>
      </c>
      <c r="H125" s="20">
        <f>0.09*1.25</f>
        <v>0.11249999999999999</v>
      </c>
      <c r="I125" s="20">
        <f>8.38*1.25</f>
        <v>10.475000000000001</v>
      </c>
      <c r="J125" s="20">
        <v>0</v>
      </c>
      <c r="K125" s="20">
        <f>29.15*1.25</f>
        <v>36.4375</v>
      </c>
      <c r="L125" s="20">
        <f>56.73*1.25</f>
        <v>70.912499999999994</v>
      </c>
      <c r="M125" s="20">
        <f>24.18*1.25</f>
        <v>30.225000000000001</v>
      </c>
      <c r="N125" s="20">
        <f>0.93*1.25</f>
        <v>1.1625000000000001</v>
      </c>
      <c r="O125" s="1"/>
    </row>
    <row r="126" spans="1:15" ht="15.75" x14ac:dyDescent="0.25">
      <c r="A126" s="21" t="s">
        <v>115</v>
      </c>
      <c r="B126" s="31" t="s">
        <v>116</v>
      </c>
      <c r="C126" s="17" t="s">
        <v>32</v>
      </c>
      <c r="D126" s="20">
        <v>31.01</v>
      </c>
      <c r="E126" s="20">
        <v>33.24</v>
      </c>
      <c r="F126" s="20">
        <v>21</v>
      </c>
      <c r="G126" s="19">
        <v>281.3</v>
      </c>
      <c r="H126" s="19">
        <v>7.0000000000000007E-2</v>
      </c>
      <c r="I126" s="19">
        <v>0.75</v>
      </c>
      <c r="J126" s="19">
        <v>66.27</v>
      </c>
      <c r="K126" s="19">
        <v>40.270000000000003</v>
      </c>
      <c r="L126" s="19">
        <v>70.72</v>
      </c>
      <c r="M126" s="19">
        <v>15.08</v>
      </c>
      <c r="N126" s="20">
        <v>1.03</v>
      </c>
      <c r="O126" s="1"/>
    </row>
    <row r="127" spans="1:15" ht="15.75" x14ac:dyDescent="0.25">
      <c r="A127" s="21" t="s">
        <v>42</v>
      </c>
      <c r="B127" s="31" t="s">
        <v>117</v>
      </c>
      <c r="C127" s="17" t="s">
        <v>44</v>
      </c>
      <c r="D127" s="20">
        <v>10.26</v>
      </c>
      <c r="E127" s="20">
        <v>6.6</v>
      </c>
      <c r="F127" s="20">
        <v>49.68</v>
      </c>
      <c r="G127" s="19">
        <v>298</v>
      </c>
      <c r="H127" s="19">
        <v>0.11</v>
      </c>
      <c r="I127" s="19">
        <v>0</v>
      </c>
      <c r="J127" s="19">
        <v>0</v>
      </c>
      <c r="K127" s="19">
        <v>14.82</v>
      </c>
      <c r="L127" s="19">
        <v>203.93</v>
      </c>
      <c r="M127" s="19">
        <v>135.83000000000001</v>
      </c>
      <c r="N127" s="20">
        <v>4.5599999999999996</v>
      </c>
      <c r="O127" s="1"/>
    </row>
    <row r="128" spans="1:15" ht="15.75" x14ac:dyDescent="0.25">
      <c r="A128" s="21" t="s">
        <v>118</v>
      </c>
      <c r="B128" s="49" t="s">
        <v>119</v>
      </c>
      <c r="C128" s="17">
        <v>200</v>
      </c>
      <c r="D128" s="20">
        <v>1</v>
      </c>
      <c r="E128" s="20">
        <v>0</v>
      </c>
      <c r="F128" s="20">
        <v>20.2</v>
      </c>
      <c r="G128" s="19">
        <v>84.8</v>
      </c>
      <c r="H128" s="19">
        <v>0.02</v>
      </c>
      <c r="I128" s="19">
        <v>4</v>
      </c>
      <c r="J128" s="19">
        <v>0</v>
      </c>
      <c r="K128" s="19">
        <v>14</v>
      </c>
      <c r="L128" s="19">
        <v>1.4</v>
      </c>
      <c r="M128" s="19">
        <v>8</v>
      </c>
      <c r="N128" s="20">
        <v>2.8</v>
      </c>
      <c r="O128" s="1"/>
    </row>
    <row r="129" spans="1:15" ht="15.75" x14ac:dyDescent="0.25">
      <c r="A129" s="21" t="s">
        <v>47</v>
      </c>
      <c r="B129" s="31" t="s">
        <v>28</v>
      </c>
      <c r="C129" s="17" t="s">
        <v>60</v>
      </c>
      <c r="D129" s="20">
        <v>2.37</v>
      </c>
      <c r="E129" s="20">
        <v>0.3</v>
      </c>
      <c r="F129" s="20">
        <v>13.86</v>
      </c>
      <c r="G129" s="19">
        <v>70.14</v>
      </c>
      <c r="H129" s="19">
        <v>0.3</v>
      </c>
      <c r="I129" s="19">
        <v>0</v>
      </c>
      <c r="J129" s="19">
        <v>0</v>
      </c>
      <c r="K129" s="19">
        <v>6.9</v>
      </c>
      <c r="L129" s="19">
        <v>26.1</v>
      </c>
      <c r="M129" s="19">
        <v>9.9</v>
      </c>
      <c r="N129" s="20">
        <v>0.33</v>
      </c>
      <c r="O129" s="1"/>
    </row>
    <row r="130" spans="1:15" ht="15.75" x14ac:dyDescent="0.25">
      <c r="A130" s="21" t="s">
        <v>47</v>
      </c>
      <c r="B130" s="31" t="s">
        <v>49</v>
      </c>
      <c r="C130" s="17" t="s">
        <v>60</v>
      </c>
      <c r="D130" s="20">
        <v>1.68</v>
      </c>
      <c r="E130" s="20">
        <v>0.33</v>
      </c>
      <c r="F130" s="20">
        <v>14.1</v>
      </c>
      <c r="G130" s="19">
        <v>68.97</v>
      </c>
      <c r="H130" s="19">
        <v>0.03</v>
      </c>
      <c r="I130" s="19">
        <v>0</v>
      </c>
      <c r="J130" s="19">
        <v>0</v>
      </c>
      <c r="K130" s="19">
        <v>6.9</v>
      </c>
      <c r="L130" s="19">
        <v>31.8</v>
      </c>
      <c r="M130" s="19">
        <v>7.5</v>
      </c>
      <c r="N130" s="20">
        <v>0.93</v>
      </c>
      <c r="O130" s="1"/>
    </row>
    <row r="131" spans="1:15" ht="15.75" x14ac:dyDescent="0.25">
      <c r="A131" s="1"/>
      <c r="B131" s="28" t="s">
        <v>33</v>
      </c>
      <c r="C131" s="17"/>
      <c r="D131" s="27">
        <f t="shared" ref="D131:N131" si="19">SUM(D124:D130)</f>
        <v>50.2425</v>
      </c>
      <c r="E131" s="27">
        <f t="shared" si="19"/>
        <v>52.842499999999994</v>
      </c>
      <c r="F131" s="27">
        <f t="shared" si="19"/>
        <v>142.07499999999999</v>
      </c>
      <c r="G131" s="27">
        <f t="shared" si="19"/>
        <v>1030.0725</v>
      </c>
      <c r="H131" s="27">
        <f t="shared" si="19"/>
        <v>0.66250000000000009</v>
      </c>
      <c r="I131" s="27">
        <f t="shared" si="19"/>
        <v>21.875</v>
      </c>
      <c r="J131" s="27">
        <f t="shared" si="19"/>
        <v>66.27</v>
      </c>
      <c r="K131" s="27">
        <f t="shared" si="19"/>
        <v>154.82750000000001</v>
      </c>
      <c r="L131" s="27">
        <f t="shared" si="19"/>
        <v>445.46250000000003</v>
      </c>
      <c r="M131" s="27">
        <f t="shared" si="19"/>
        <v>227.23500000000001</v>
      </c>
      <c r="N131" s="27">
        <f t="shared" si="19"/>
        <v>12.132499999999999</v>
      </c>
      <c r="O131" s="1"/>
    </row>
    <row r="132" spans="1:15" ht="15.75" x14ac:dyDescent="0.25">
      <c r="A132" s="1"/>
      <c r="B132" s="28" t="s">
        <v>50</v>
      </c>
      <c r="C132" s="17"/>
      <c r="D132" s="27">
        <f>D122+D131</f>
        <v>77.702500000000001</v>
      </c>
      <c r="E132" s="27">
        <f t="shared" ref="E132:N132" si="20">E122+E131</f>
        <v>70.732499999999987</v>
      </c>
      <c r="F132" s="27">
        <f t="shared" si="20"/>
        <v>242.58499999999998</v>
      </c>
      <c r="G132" s="27">
        <f t="shared" si="20"/>
        <v>1662.2325000000001</v>
      </c>
      <c r="H132" s="27">
        <f t="shared" si="20"/>
        <v>1.1225000000000001</v>
      </c>
      <c r="I132" s="27">
        <f t="shared" si="20"/>
        <v>32.605000000000004</v>
      </c>
      <c r="J132" s="27">
        <f t="shared" si="20"/>
        <v>85.69</v>
      </c>
      <c r="K132" s="27">
        <f t="shared" si="20"/>
        <v>388.26750000000004</v>
      </c>
      <c r="L132" s="27">
        <f t="shared" si="20"/>
        <v>599.08249999999998</v>
      </c>
      <c r="M132" s="27">
        <f t="shared" si="20"/>
        <v>259.70500000000004</v>
      </c>
      <c r="N132" s="27">
        <f t="shared" si="20"/>
        <v>17.832499999999996</v>
      </c>
      <c r="O132" s="1"/>
    </row>
    <row r="133" spans="1:15" ht="15.75" x14ac:dyDescent="0.25">
      <c r="A133" s="1"/>
      <c r="B133" s="48" t="s">
        <v>120</v>
      </c>
      <c r="C133" s="74"/>
      <c r="D133" s="75"/>
      <c r="E133" s="75"/>
      <c r="F133" s="75"/>
      <c r="G133" s="75"/>
      <c r="H133" s="20"/>
      <c r="I133" s="20"/>
      <c r="J133" s="20"/>
      <c r="K133" s="20"/>
      <c r="L133" s="20"/>
      <c r="M133" s="20"/>
      <c r="N133" s="20"/>
      <c r="O133" s="1"/>
    </row>
    <row r="134" spans="1:15" ht="15.75" x14ac:dyDescent="0.25">
      <c r="A134" s="21"/>
      <c r="B134" s="78" t="s">
        <v>18</v>
      </c>
      <c r="C134" s="17"/>
      <c r="D134" s="27"/>
      <c r="E134" s="27"/>
      <c r="F134" s="27"/>
      <c r="G134" s="79"/>
      <c r="H134" s="79"/>
      <c r="I134" s="79"/>
      <c r="J134" s="79"/>
      <c r="K134" s="79"/>
      <c r="L134" s="79"/>
      <c r="M134" s="79"/>
      <c r="N134" s="27"/>
      <c r="O134" s="1"/>
    </row>
    <row r="135" spans="1:15" ht="15.75" x14ac:dyDescent="0.25">
      <c r="A135" s="21" t="s">
        <v>35</v>
      </c>
      <c r="B135" s="41" t="s">
        <v>36</v>
      </c>
      <c r="C135" s="30" t="s">
        <v>52</v>
      </c>
      <c r="D135" s="20">
        <v>0.85</v>
      </c>
      <c r="E135" s="20">
        <v>3.6</v>
      </c>
      <c r="F135" s="20">
        <v>4.9000000000000004</v>
      </c>
      <c r="G135" s="19">
        <v>55.68</v>
      </c>
      <c r="H135" s="19" t="s">
        <v>53</v>
      </c>
      <c r="I135" s="19">
        <v>3.99</v>
      </c>
      <c r="J135" s="19">
        <v>0</v>
      </c>
      <c r="K135" s="19">
        <v>21.3</v>
      </c>
      <c r="L135" s="19">
        <v>24.36</v>
      </c>
      <c r="M135" s="19">
        <v>12.4</v>
      </c>
      <c r="N135" s="20">
        <v>0.8</v>
      </c>
      <c r="O135" s="1"/>
    </row>
    <row r="136" spans="1:15" ht="15.75" x14ac:dyDescent="0.25">
      <c r="A136" s="21" t="s">
        <v>121</v>
      </c>
      <c r="B136" s="45" t="s">
        <v>122</v>
      </c>
      <c r="C136" s="30" t="s">
        <v>123</v>
      </c>
      <c r="D136" s="39">
        <v>10.84</v>
      </c>
      <c r="E136" s="20">
        <v>12.7</v>
      </c>
      <c r="F136" s="20">
        <v>27.33</v>
      </c>
      <c r="G136" s="19">
        <v>267.89999999999998</v>
      </c>
      <c r="H136" s="19">
        <v>6.4000000000000001E-2</v>
      </c>
      <c r="I136" s="19">
        <v>1.6</v>
      </c>
      <c r="J136" s="19">
        <v>92</v>
      </c>
      <c r="K136" s="19">
        <v>235</v>
      </c>
      <c r="L136" s="19">
        <v>162</v>
      </c>
      <c r="M136" s="20">
        <v>16.2</v>
      </c>
      <c r="N136" s="20">
        <v>0.98</v>
      </c>
      <c r="O136" s="1"/>
    </row>
    <row r="137" spans="1:15" ht="15.75" x14ac:dyDescent="0.25">
      <c r="A137" s="21" t="s">
        <v>124</v>
      </c>
      <c r="B137" s="31" t="s">
        <v>125</v>
      </c>
      <c r="C137" s="17">
        <v>200</v>
      </c>
      <c r="D137" s="18">
        <v>2.8</v>
      </c>
      <c r="E137" s="18">
        <v>3.2</v>
      </c>
      <c r="F137" s="18">
        <v>14.8</v>
      </c>
      <c r="G137" s="18">
        <v>100</v>
      </c>
      <c r="H137" s="18">
        <v>0.72</v>
      </c>
      <c r="I137" s="19">
        <v>1.3</v>
      </c>
      <c r="J137" s="19">
        <v>20</v>
      </c>
      <c r="K137" s="19">
        <v>125.8</v>
      </c>
      <c r="L137" s="19">
        <v>90</v>
      </c>
      <c r="M137" s="20">
        <v>14</v>
      </c>
      <c r="N137" s="20">
        <v>0.13</v>
      </c>
      <c r="O137" s="1"/>
    </row>
    <row r="138" spans="1:15" ht="15.75" x14ac:dyDescent="0.25">
      <c r="A138" s="21" t="s">
        <v>27</v>
      </c>
      <c r="B138" s="16" t="s">
        <v>28</v>
      </c>
      <c r="C138" s="17" t="s">
        <v>29</v>
      </c>
      <c r="D138" s="20">
        <v>2.37</v>
      </c>
      <c r="E138" s="20">
        <v>0.3</v>
      </c>
      <c r="F138" s="20">
        <v>13.86</v>
      </c>
      <c r="G138" s="19">
        <v>70.14</v>
      </c>
      <c r="H138" s="19">
        <v>0.3</v>
      </c>
      <c r="I138" s="19">
        <v>0</v>
      </c>
      <c r="J138" s="19">
        <v>0</v>
      </c>
      <c r="K138" s="19">
        <v>6.9</v>
      </c>
      <c r="L138" s="19">
        <v>26.1</v>
      </c>
      <c r="M138" s="20">
        <v>9.9</v>
      </c>
      <c r="N138" s="20">
        <v>0.33</v>
      </c>
      <c r="O138" s="1"/>
    </row>
    <row r="139" spans="1:15" ht="15.75" x14ac:dyDescent="0.25">
      <c r="A139" s="21" t="s">
        <v>27</v>
      </c>
      <c r="B139" s="31" t="s">
        <v>49</v>
      </c>
      <c r="C139" s="17" t="s">
        <v>60</v>
      </c>
      <c r="D139" s="20">
        <v>1.68</v>
      </c>
      <c r="E139" s="20">
        <v>0.33</v>
      </c>
      <c r="F139" s="20">
        <v>14.1</v>
      </c>
      <c r="G139" s="19">
        <v>68.97</v>
      </c>
      <c r="H139" s="19">
        <v>0.03</v>
      </c>
      <c r="I139" s="19">
        <v>0</v>
      </c>
      <c r="J139" s="19">
        <v>0</v>
      </c>
      <c r="K139" s="19">
        <v>6.9</v>
      </c>
      <c r="L139" s="19">
        <v>31.8</v>
      </c>
      <c r="M139" s="20">
        <v>7.5</v>
      </c>
      <c r="N139" s="20">
        <v>0.93</v>
      </c>
      <c r="O139" s="1"/>
    </row>
    <row r="140" spans="1:15" ht="15.75" x14ac:dyDescent="0.25">
      <c r="A140" s="23" t="s">
        <v>30</v>
      </c>
      <c r="B140" s="16" t="s">
        <v>31</v>
      </c>
      <c r="C140" s="24" t="s">
        <v>32</v>
      </c>
      <c r="D140" s="25">
        <v>1.5</v>
      </c>
      <c r="E140" s="25">
        <v>0.5</v>
      </c>
      <c r="F140" s="25">
        <v>21</v>
      </c>
      <c r="G140" s="25">
        <v>95</v>
      </c>
      <c r="H140" s="26">
        <v>0.03</v>
      </c>
      <c r="I140" s="26">
        <v>10</v>
      </c>
      <c r="J140" s="26">
        <v>0</v>
      </c>
      <c r="K140" s="26">
        <v>16</v>
      </c>
      <c r="L140" s="52">
        <v>11</v>
      </c>
      <c r="M140" s="25">
        <v>9</v>
      </c>
      <c r="N140" s="25">
        <v>2.2000000000000002</v>
      </c>
      <c r="O140" s="1"/>
    </row>
    <row r="141" spans="1:15" ht="15.75" x14ac:dyDescent="0.25">
      <c r="A141" s="21"/>
      <c r="B141" s="46" t="s">
        <v>33</v>
      </c>
      <c r="C141" s="17"/>
      <c r="D141" s="27">
        <f>SUM(D135:D140)</f>
        <v>20.04</v>
      </c>
      <c r="E141" s="27">
        <f t="shared" ref="E141:N141" si="21">SUM(E135:E140)</f>
        <v>20.63</v>
      </c>
      <c r="F141" s="27">
        <f t="shared" si="21"/>
        <v>95.99</v>
      </c>
      <c r="G141" s="27">
        <f t="shared" si="21"/>
        <v>657.68999999999994</v>
      </c>
      <c r="H141" s="27">
        <f t="shared" si="21"/>
        <v>1.1440000000000001</v>
      </c>
      <c r="I141" s="27">
        <f t="shared" si="21"/>
        <v>16.89</v>
      </c>
      <c r="J141" s="27">
        <f t="shared" si="21"/>
        <v>112</v>
      </c>
      <c r="K141" s="27">
        <f t="shared" si="21"/>
        <v>411.9</v>
      </c>
      <c r="L141" s="27">
        <f t="shared" si="21"/>
        <v>345.26000000000005</v>
      </c>
      <c r="M141" s="27">
        <f t="shared" si="21"/>
        <v>69</v>
      </c>
      <c r="N141" s="27">
        <f t="shared" si="21"/>
        <v>5.370000000000001</v>
      </c>
      <c r="O141" s="1"/>
    </row>
    <row r="142" spans="1:15" ht="15.75" x14ac:dyDescent="0.25">
      <c r="A142" s="1"/>
      <c r="B142" s="48" t="s">
        <v>34</v>
      </c>
      <c r="C142" s="30"/>
      <c r="D142" s="39"/>
      <c r="E142" s="39"/>
      <c r="F142" s="39"/>
      <c r="G142" s="39"/>
      <c r="H142" s="20"/>
      <c r="I142" s="20"/>
      <c r="J142" s="20"/>
      <c r="K142" s="20"/>
      <c r="L142" s="20"/>
      <c r="M142" s="20"/>
      <c r="N142" s="20"/>
      <c r="O142" s="1"/>
    </row>
    <row r="143" spans="1:15" ht="15.75" x14ac:dyDescent="0.25">
      <c r="A143" s="21" t="s">
        <v>35</v>
      </c>
      <c r="B143" s="29" t="s">
        <v>36</v>
      </c>
      <c r="C143" s="30" t="s">
        <v>32</v>
      </c>
      <c r="D143" s="20">
        <v>1.41</v>
      </c>
      <c r="E143" s="20">
        <v>6.01</v>
      </c>
      <c r="F143" s="20">
        <v>8.26</v>
      </c>
      <c r="G143" s="19">
        <v>92.8</v>
      </c>
      <c r="H143" s="19">
        <v>0.02</v>
      </c>
      <c r="I143" s="19">
        <v>6.65</v>
      </c>
      <c r="J143" s="19">
        <v>0</v>
      </c>
      <c r="K143" s="19">
        <v>35.5</v>
      </c>
      <c r="L143" s="19">
        <v>40.6</v>
      </c>
      <c r="M143" s="19">
        <v>20.7</v>
      </c>
      <c r="N143" s="20">
        <v>1.32</v>
      </c>
      <c r="O143" s="1"/>
    </row>
    <row r="144" spans="1:15" ht="15.75" x14ac:dyDescent="0.25">
      <c r="A144" s="15" t="s">
        <v>126</v>
      </c>
      <c r="B144" s="80" t="s">
        <v>127</v>
      </c>
      <c r="C144" s="30" t="s">
        <v>39</v>
      </c>
      <c r="D144" s="39">
        <v>3.3</v>
      </c>
      <c r="E144" s="39">
        <v>2.7</v>
      </c>
      <c r="F144" s="39">
        <v>24</v>
      </c>
      <c r="G144" s="40">
        <v>135</v>
      </c>
      <c r="H144" s="19">
        <v>0.1</v>
      </c>
      <c r="I144" s="19">
        <v>9.9</v>
      </c>
      <c r="J144" s="19">
        <v>0</v>
      </c>
      <c r="K144" s="19">
        <v>32.04</v>
      </c>
      <c r="L144" s="19">
        <v>67.17</v>
      </c>
      <c r="M144" s="19">
        <v>27.33</v>
      </c>
      <c r="N144" s="20">
        <v>1.05</v>
      </c>
      <c r="O144" s="1"/>
    </row>
    <row r="145" spans="1:15" ht="15.75" x14ac:dyDescent="0.25">
      <c r="A145" s="21" t="s">
        <v>101</v>
      </c>
      <c r="B145" s="31" t="s">
        <v>128</v>
      </c>
      <c r="C145" s="17" t="s">
        <v>150</v>
      </c>
      <c r="D145" s="39">
        <v>14.3</v>
      </c>
      <c r="E145" s="39">
        <v>7</v>
      </c>
      <c r="F145" s="39">
        <v>9.6</v>
      </c>
      <c r="G145" s="39">
        <v>156</v>
      </c>
      <c r="H145" s="20">
        <v>0.06</v>
      </c>
      <c r="I145" s="19">
        <v>1.44</v>
      </c>
      <c r="J145" s="19">
        <v>18.5</v>
      </c>
      <c r="K145" s="19">
        <v>63.81</v>
      </c>
      <c r="L145" s="19">
        <v>122.38</v>
      </c>
      <c r="M145" s="19">
        <v>20.350000000000001</v>
      </c>
      <c r="N145" s="20">
        <v>0.63</v>
      </c>
      <c r="O145" s="1"/>
    </row>
    <row r="146" spans="1:15" ht="15.75" x14ac:dyDescent="0.25">
      <c r="A146" s="21" t="s">
        <v>42</v>
      </c>
      <c r="B146" s="49" t="s">
        <v>129</v>
      </c>
      <c r="C146" s="17" t="s">
        <v>44</v>
      </c>
      <c r="D146" s="20">
        <v>10.26</v>
      </c>
      <c r="E146" s="20">
        <v>6.6</v>
      </c>
      <c r="F146" s="20">
        <v>49.68</v>
      </c>
      <c r="G146" s="19">
        <v>298</v>
      </c>
      <c r="H146" s="19">
        <v>0.18</v>
      </c>
      <c r="I146" s="19">
        <v>22.89</v>
      </c>
      <c r="J146" s="19">
        <v>31.75</v>
      </c>
      <c r="K146" s="19">
        <v>0</v>
      </c>
      <c r="L146" s="19">
        <v>21.68</v>
      </c>
      <c r="M146" s="19">
        <v>88.54</v>
      </c>
      <c r="N146" s="20">
        <v>32.26</v>
      </c>
      <c r="O146" s="1"/>
    </row>
    <row r="147" spans="1:15" ht="15.75" x14ac:dyDescent="0.25">
      <c r="A147" s="21" t="s">
        <v>67</v>
      </c>
      <c r="B147" s="49" t="s">
        <v>130</v>
      </c>
      <c r="C147" s="30" t="s">
        <v>21</v>
      </c>
      <c r="D147" s="51">
        <v>0.16</v>
      </c>
      <c r="E147" s="51">
        <v>0.16</v>
      </c>
      <c r="F147" s="51">
        <v>27.88</v>
      </c>
      <c r="G147" s="81">
        <v>114.6</v>
      </c>
      <c r="H147" s="19">
        <v>0.01</v>
      </c>
      <c r="I147" s="19">
        <v>0.9</v>
      </c>
      <c r="J147" s="19">
        <v>0</v>
      </c>
      <c r="K147" s="19">
        <v>14.18</v>
      </c>
      <c r="L147" s="19">
        <v>4.4000000000000004</v>
      </c>
      <c r="M147" s="19">
        <v>5.14</v>
      </c>
      <c r="N147" s="20">
        <v>0.95</v>
      </c>
      <c r="O147" s="1"/>
    </row>
    <row r="148" spans="1:15" ht="15.75" x14ac:dyDescent="0.25">
      <c r="A148" s="21" t="s">
        <v>47</v>
      </c>
      <c r="B148" s="31" t="s">
        <v>28</v>
      </c>
      <c r="C148" s="17" t="s">
        <v>60</v>
      </c>
      <c r="D148" s="20">
        <v>2.37</v>
      </c>
      <c r="E148" s="20">
        <v>0.3</v>
      </c>
      <c r="F148" s="20">
        <v>13.86</v>
      </c>
      <c r="G148" s="19">
        <v>70.14</v>
      </c>
      <c r="H148" s="19">
        <v>0.3</v>
      </c>
      <c r="I148" s="19">
        <v>0</v>
      </c>
      <c r="J148" s="19">
        <v>0</v>
      </c>
      <c r="K148" s="19">
        <v>6.9</v>
      </c>
      <c r="L148" s="19">
        <v>26.1</v>
      </c>
      <c r="M148" s="19">
        <v>9.9</v>
      </c>
      <c r="N148" s="20">
        <v>0.33</v>
      </c>
      <c r="O148" s="1"/>
    </row>
    <row r="149" spans="1:15" ht="15.75" x14ac:dyDescent="0.25">
      <c r="A149" s="21" t="s">
        <v>47</v>
      </c>
      <c r="B149" s="31" t="s">
        <v>49</v>
      </c>
      <c r="C149" s="17" t="s">
        <v>60</v>
      </c>
      <c r="D149" s="20">
        <v>1.68</v>
      </c>
      <c r="E149" s="20">
        <v>0.33</v>
      </c>
      <c r="F149" s="20">
        <v>14.1</v>
      </c>
      <c r="G149" s="19">
        <v>68.97</v>
      </c>
      <c r="H149" s="19">
        <v>0.03</v>
      </c>
      <c r="I149" s="19">
        <v>0</v>
      </c>
      <c r="J149" s="19">
        <v>0</v>
      </c>
      <c r="K149" s="19">
        <v>6.9</v>
      </c>
      <c r="L149" s="19">
        <v>31.8</v>
      </c>
      <c r="M149" s="19">
        <v>7.5</v>
      </c>
      <c r="N149" s="20">
        <v>0.93</v>
      </c>
      <c r="O149" s="1"/>
    </row>
    <row r="150" spans="1:15" ht="15.75" x14ac:dyDescent="0.25">
      <c r="A150" s="1"/>
      <c r="B150" s="37" t="s">
        <v>33</v>
      </c>
      <c r="C150" s="30"/>
      <c r="D150" s="47">
        <f t="shared" ref="D150:N150" si="22">SUM(D143:D149)</f>
        <v>33.480000000000004</v>
      </c>
      <c r="E150" s="47">
        <f t="shared" si="22"/>
        <v>23.1</v>
      </c>
      <c r="F150" s="47">
        <f t="shared" si="22"/>
        <v>147.37999999999997</v>
      </c>
      <c r="G150" s="47">
        <f t="shared" si="22"/>
        <v>935.51</v>
      </c>
      <c r="H150" s="47">
        <f t="shared" si="22"/>
        <v>0.7</v>
      </c>
      <c r="I150" s="47">
        <f t="shared" si="22"/>
        <v>41.78</v>
      </c>
      <c r="J150" s="47">
        <f t="shared" si="22"/>
        <v>50.25</v>
      </c>
      <c r="K150" s="47">
        <f t="shared" si="22"/>
        <v>159.33000000000001</v>
      </c>
      <c r="L150" s="47">
        <f t="shared" si="22"/>
        <v>314.13000000000005</v>
      </c>
      <c r="M150" s="47">
        <f t="shared" si="22"/>
        <v>179.46</v>
      </c>
      <c r="N150" s="47">
        <f t="shared" si="22"/>
        <v>37.47</v>
      </c>
      <c r="O150" s="1"/>
    </row>
    <row r="151" spans="1:15" ht="15.75" x14ac:dyDescent="0.25">
      <c r="A151" s="1"/>
      <c r="B151" s="28" t="s">
        <v>50</v>
      </c>
      <c r="C151" s="30"/>
      <c r="D151" s="47">
        <f>D141+D150</f>
        <v>53.52</v>
      </c>
      <c r="E151" s="47">
        <f t="shared" ref="E151:N151" si="23">E141+E150</f>
        <v>43.730000000000004</v>
      </c>
      <c r="F151" s="47">
        <f t="shared" si="23"/>
        <v>243.36999999999995</v>
      </c>
      <c r="G151" s="47">
        <f t="shared" si="23"/>
        <v>1593.1999999999998</v>
      </c>
      <c r="H151" s="47">
        <f t="shared" si="23"/>
        <v>1.8440000000000001</v>
      </c>
      <c r="I151" s="47">
        <f t="shared" si="23"/>
        <v>58.67</v>
      </c>
      <c r="J151" s="47">
        <f t="shared" si="23"/>
        <v>162.25</v>
      </c>
      <c r="K151" s="47">
        <f t="shared" si="23"/>
        <v>571.23</v>
      </c>
      <c r="L151" s="47">
        <f t="shared" si="23"/>
        <v>659.3900000000001</v>
      </c>
      <c r="M151" s="47">
        <f t="shared" si="23"/>
        <v>248.46</v>
      </c>
      <c r="N151" s="47">
        <f t="shared" si="23"/>
        <v>42.84</v>
      </c>
      <c r="O151" s="1"/>
    </row>
    <row r="152" spans="1:15" ht="15.75" x14ac:dyDescent="0.25">
      <c r="A152" s="1"/>
      <c r="B152" s="48" t="s">
        <v>131</v>
      </c>
      <c r="C152" s="30"/>
      <c r="D152" s="39"/>
      <c r="E152" s="39"/>
      <c r="F152" s="39"/>
      <c r="G152" s="39"/>
      <c r="H152" s="20"/>
      <c r="I152" s="20"/>
      <c r="J152" s="20"/>
      <c r="K152" s="20"/>
      <c r="L152" s="20"/>
      <c r="M152" s="20"/>
      <c r="N152" s="20"/>
      <c r="O152" s="1"/>
    </row>
    <row r="153" spans="1:15" ht="15.75" x14ac:dyDescent="0.25">
      <c r="A153" s="21"/>
      <c r="B153" s="38" t="s">
        <v>18</v>
      </c>
      <c r="C153" s="30"/>
      <c r="D153" s="39"/>
      <c r="E153" s="39"/>
      <c r="F153" s="39"/>
      <c r="G153" s="40"/>
      <c r="H153" s="19"/>
      <c r="I153" s="19"/>
      <c r="J153" s="19"/>
      <c r="K153" s="19"/>
      <c r="L153" s="19"/>
      <c r="M153" s="20"/>
      <c r="N153" s="20"/>
      <c r="O153" s="1"/>
    </row>
    <row r="154" spans="1:15" ht="15.75" x14ac:dyDescent="0.25">
      <c r="A154" s="21" t="s">
        <v>35</v>
      </c>
      <c r="B154" s="41" t="s">
        <v>36</v>
      </c>
      <c r="C154" s="30" t="s">
        <v>52</v>
      </c>
      <c r="D154" s="20">
        <v>0.85</v>
      </c>
      <c r="E154" s="20">
        <v>3.6</v>
      </c>
      <c r="F154" s="20">
        <v>4.9000000000000004</v>
      </c>
      <c r="G154" s="19">
        <v>55.68</v>
      </c>
      <c r="H154" s="19" t="s">
        <v>53</v>
      </c>
      <c r="I154" s="19">
        <v>3.99</v>
      </c>
      <c r="J154" s="19">
        <v>0</v>
      </c>
      <c r="K154" s="19">
        <v>21.3</v>
      </c>
      <c r="L154" s="19">
        <v>24.36</v>
      </c>
      <c r="M154" s="19">
        <v>12.4</v>
      </c>
      <c r="N154" s="20">
        <v>0.8</v>
      </c>
      <c r="O154" s="1"/>
    </row>
    <row r="155" spans="1:15" ht="15.75" x14ac:dyDescent="0.25">
      <c r="A155" s="21" t="s">
        <v>132</v>
      </c>
      <c r="B155" s="41" t="s">
        <v>133</v>
      </c>
      <c r="C155" s="30" t="s">
        <v>32</v>
      </c>
      <c r="D155" s="20">
        <v>14.7</v>
      </c>
      <c r="E155" s="20">
        <v>7.54</v>
      </c>
      <c r="F155" s="20">
        <v>0.71</v>
      </c>
      <c r="G155" s="19">
        <v>129.80000000000001</v>
      </c>
      <c r="H155" s="19">
        <v>0.08</v>
      </c>
      <c r="I155" s="19">
        <v>0.66</v>
      </c>
      <c r="J155" s="19">
        <v>38.299999999999997</v>
      </c>
      <c r="K155" s="19">
        <v>30.7</v>
      </c>
      <c r="L155" s="19">
        <v>160.6</v>
      </c>
      <c r="M155" s="19">
        <v>24.4</v>
      </c>
      <c r="N155" s="20">
        <v>0.66</v>
      </c>
      <c r="O155" s="1"/>
    </row>
    <row r="156" spans="1:15" ht="15.75" x14ac:dyDescent="0.25">
      <c r="A156" s="21" t="s">
        <v>65</v>
      </c>
      <c r="B156" s="50" t="s">
        <v>66</v>
      </c>
      <c r="C156" s="17" t="s">
        <v>44</v>
      </c>
      <c r="D156" s="20">
        <v>7.2</v>
      </c>
      <c r="E156" s="20">
        <v>8.4600000000000009</v>
      </c>
      <c r="F156" s="20">
        <v>21.42</v>
      </c>
      <c r="G156" s="19">
        <v>191</v>
      </c>
      <c r="H156" s="19">
        <v>0.16</v>
      </c>
      <c r="I156" s="19">
        <v>20.62</v>
      </c>
      <c r="J156" s="19">
        <v>28.6</v>
      </c>
      <c r="K156" s="19">
        <v>19.53</v>
      </c>
      <c r="L156" s="19">
        <v>79.78</v>
      </c>
      <c r="M156" s="19">
        <v>29.06</v>
      </c>
      <c r="N156" s="20">
        <v>1.17</v>
      </c>
      <c r="O156" s="1"/>
    </row>
    <row r="157" spans="1:15" ht="15.75" x14ac:dyDescent="0.25">
      <c r="A157" s="21" t="s">
        <v>58</v>
      </c>
      <c r="B157" s="45" t="s">
        <v>59</v>
      </c>
      <c r="C157" s="17">
        <v>200</v>
      </c>
      <c r="D157" s="20">
        <v>1</v>
      </c>
      <c r="E157" s="20">
        <v>0</v>
      </c>
      <c r="F157" s="20">
        <v>20.2</v>
      </c>
      <c r="G157" s="19">
        <v>84.8</v>
      </c>
      <c r="H157" s="19">
        <v>0.02</v>
      </c>
      <c r="I157" s="19">
        <v>4</v>
      </c>
      <c r="J157" s="19">
        <v>0</v>
      </c>
      <c r="K157" s="19">
        <v>1.4</v>
      </c>
      <c r="L157" s="19">
        <v>8</v>
      </c>
      <c r="M157" s="20">
        <v>2.8</v>
      </c>
      <c r="N157" s="20">
        <v>0.13</v>
      </c>
      <c r="O157" s="1"/>
    </row>
    <row r="158" spans="1:15" ht="15.75" x14ac:dyDescent="0.25">
      <c r="A158" s="21" t="s">
        <v>27</v>
      </c>
      <c r="B158" s="42" t="s">
        <v>57</v>
      </c>
      <c r="C158" s="43">
        <v>15</v>
      </c>
      <c r="D158" s="44">
        <v>1.41</v>
      </c>
      <c r="E158" s="44">
        <v>1.43</v>
      </c>
      <c r="F158" s="44">
        <v>11.2</v>
      </c>
      <c r="G158" s="44">
        <v>37.5</v>
      </c>
      <c r="H158" s="19">
        <v>2E-3</v>
      </c>
      <c r="I158" s="19">
        <v>3.5000000000000001E-3</v>
      </c>
      <c r="J158" s="19">
        <v>9</v>
      </c>
      <c r="K158" s="19">
        <v>0.23</v>
      </c>
      <c r="L158" s="19">
        <v>0.23</v>
      </c>
      <c r="M158" s="19">
        <v>0</v>
      </c>
      <c r="N158" s="20">
        <v>0.23</v>
      </c>
      <c r="O158" s="1"/>
    </row>
    <row r="159" spans="1:15" ht="15.75" x14ac:dyDescent="0.25">
      <c r="A159" s="21" t="s">
        <v>27</v>
      </c>
      <c r="B159" s="31" t="s">
        <v>49</v>
      </c>
      <c r="C159" s="17" t="s">
        <v>60</v>
      </c>
      <c r="D159" s="20">
        <v>1.68</v>
      </c>
      <c r="E159" s="20">
        <v>0.33</v>
      </c>
      <c r="F159" s="20">
        <v>14.1</v>
      </c>
      <c r="G159" s="19">
        <v>68.97</v>
      </c>
      <c r="H159" s="19">
        <v>0.03</v>
      </c>
      <c r="I159" s="19">
        <v>0</v>
      </c>
      <c r="J159" s="19">
        <v>0</v>
      </c>
      <c r="K159" s="19">
        <v>6.9</v>
      </c>
      <c r="L159" s="19">
        <v>31.8</v>
      </c>
      <c r="M159" s="20">
        <v>7.5</v>
      </c>
      <c r="N159" s="20">
        <v>0.93</v>
      </c>
      <c r="O159" s="1"/>
    </row>
    <row r="160" spans="1:15" ht="15.75" x14ac:dyDescent="0.25">
      <c r="A160" s="21" t="s">
        <v>27</v>
      </c>
      <c r="B160" s="16" t="s">
        <v>28</v>
      </c>
      <c r="C160" s="17" t="s">
        <v>29</v>
      </c>
      <c r="D160" s="20">
        <v>2.37</v>
      </c>
      <c r="E160" s="20">
        <v>0.3</v>
      </c>
      <c r="F160" s="20">
        <v>13.86</v>
      </c>
      <c r="G160" s="19">
        <v>70.14</v>
      </c>
      <c r="H160" s="19">
        <v>0.3</v>
      </c>
      <c r="I160" s="19">
        <v>0</v>
      </c>
      <c r="J160" s="19">
        <v>0</v>
      </c>
      <c r="K160" s="19">
        <v>6.9</v>
      </c>
      <c r="L160" s="19">
        <v>26.1</v>
      </c>
      <c r="M160" s="20">
        <v>9.9</v>
      </c>
      <c r="N160" s="20">
        <v>0.33</v>
      </c>
      <c r="O160" s="1"/>
    </row>
    <row r="161" spans="1:15" ht="15.75" x14ac:dyDescent="0.25">
      <c r="A161" s="66"/>
      <c r="B161" s="82" t="s">
        <v>33</v>
      </c>
      <c r="C161" s="83"/>
      <c r="D161" s="84">
        <f t="shared" ref="D161:N161" si="24">SUM(D154:D160)</f>
        <v>29.21</v>
      </c>
      <c r="E161" s="84">
        <f t="shared" si="24"/>
        <v>21.66</v>
      </c>
      <c r="F161" s="84">
        <f t="shared" si="24"/>
        <v>86.39</v>
      </c>
      <c r="G161" s="84">
        <f t="shared" si="24"/>
        <v>637.89</v>
      </c>
      <c r="H161" s="84">
        <f t="shared" si="24"/>
        <v>0.59200000000000008</v>
      </c>
      <c r="I161" s="84">
        <f t="shared" si="24"/>
        <v>29.273500000000002</v>
      </c>
      <c r="J161" s="84">
        <f t="shared" si="24"/>
        <v>75.900000000000006</v>
      </c>
      <c r="K161" s="84">
        <f t="shared" si="24"/>
        <v>86.960000000000022</v>
      </c>
      <c r="L161" s="84">
        <f t="shared" si="24"/>
        <v>330.87000000000006</v>
      </c>
      <c r="M161" s="84">
        <f t="shared" si="24"/>
        <v>86.06</v>
      </c>
      <c r="N161" s="47">
        <f t="shared" si="24"/>
        <v>4.25</v>
      </c>
      <c r="O161" s="1"/>
    </row>
    <row r="162" spans="1:15" ht="15.75" x14ac:dyDescent="0.25">
      <c r="A162" s="66"/>
      <c r="B162" s="28" t="s">
        <v>134</v>
      </c>
      <c r="C162" s="83"/>
      <c r="D162" s="84"/>
      <c r="E162" s="84"/>
      <c r="F162" s="84"/>
      <c r="G162" s="85"/>
      <c r="H162" s="85"/>
      <c r="I162" s="85"/>
      <c r="J162" s="85"/>
      <c r="K162" s="85"/>
      <c r="L162" s="85"/>
      <c r="M162" s="85"/>
      <c r="N162" s="47"/>
      <c r="O162" s="1"/>
    </row>
    <row r="163" spans="1:15" ht="15.75" x14ac:dyDescent="0.25">
      <c r="A163" s="66"/>
      <c r="B163" s="28" t="s">
        <v>34</v>
      </c>
      <c r="C163" s="83"/>
      <c r="D163" s="84"/>
      <c r="E163" s="84"/>
      <c r="F163" s="84"/>
      <c r="G163" s="85"/>
      <c r="H163" s="85"/>
      <c r="I163" s="85"/>
      <c r="J163" s="85"/>
      <c r="K163" s="85"/>
      <c r="L163" s="85"/>
      <c r="M163" s="85"/>
      <c r="N163" s="47"/>
      <c r="O163" s="1"/>
    </row>
    <row r="164" spans="1:15" ht="15.75" x14ac:dyDescent="0.25">
      <c r="A164" s="21" t="s">
        <v>35</v>
      </c>
      <c r="B164" s="29" t="s">
        <v>36</v>
      </c>
      <c r="C164" s="30" t="s">
        <v>32</v>
      </c>
      <c r="D164" s="20">
        <v>1.41</v>
      </c>
      <c r="E164" s="20">
        <v>6.01</v>
      </c>
      <c r="F164" s="20">
        <v>8.26</v>
      </c>
      <c r="G164" s="19">
        <v>92.8</v>
      </c>
      <c r="H164" s="19">
        <v>0.02</v>
      </c>
      <c r="I164" s="19">
        <v>6.65</v>
      </c>
      <c r="J164" s="19">
        <v>0</v>
      </c>
      <c r="K164" s="19">
        <v>35.5</v>
      </c>
      <c r="L164" s="19">
        <v>40.6</v>
      </c>
      <c r="M164" s="19">
        <v>20.7</v>
      </c>
      <c r="N164" s="20">
        <v>1.32</v>
      </c>
      <c r="O164" s="1"/>
    </row>
    <row r="165" spans="1:15" ht="15.75" x14ac:dyDescent="0.25">
      <c r="A165" s="21" t="s">
        <v>135</v>
      </c>
      <c r="B165" s="31" t="s">
        <v>136</v>
      </c>
      <c r="C165" s="17" t="s">
        <v>39</v>
      </c>
      <c r="D165" s="20">
        <f>1.49*1.25</f>
        <v>1.8625</v>
      </c>
      <c r="E165" s="20">
        <f>4.91*1.25</f>
        <v>6.1375000000000002</v>
      </c>
      <c r="F165" s="20">
        <f>6.09*1.25</f>
        <v>7.6124999999999998</v>
      </c>
      <c r="G165" s="20">
        <f>76.25*1.25</f>
        <v>95.3125</v>
      </c>
      <c r="H165" s="20">
        <f>0.04*1.25</f>
        <v>0.05</v>
      </c>
      <c r="I165" s="20">
        <f>9.88*1.25</f>
        <v>12.350000000000001</v>
      </c>
      <c r="J165" s="20">
        <v>0</v>
      </c>
      <c r="K165" s="20">
        <f>35.88*1.25</f>
        <v>44.85</v>
      </c>
      <c r="L165" s="20">
        <f>33.58*1.25</f>
        <v>41.974999999999994</v>
      </c>
      <c r="M165" s="20">
        <f>14.88*1.25</f>
        <v>18.600000000000001</v>
      </c>
      <c r="N165" s="20">
        <f>0.58*1.25</f>
        <v>0.72499999999999998</v>
      </c>
      <c r="O165" s="1"/>
    </row>
    <row r="166" spans="1:15" ht="15.75" x14ac:dyDescent="0.25">
      <c r="A166" s="21" t="s">
        <v>137</v>
      </c>
      <c r="B166" s="31" t="s">
        <v>138</v>
      </c>
      <c r="C166" s="17" t="s">
        <v>150</v>
      </c>
      <c r="D166" s="20">
        <v>13</v>
      </c>
      <c r="E166" s="20">
        <v>8.1999999999999993</v>
      </c>
      <c r="F166" s="20">
        <v>12</v>
      </c>
      <c r="G166" s="20">
        <v>203.75</v>
      </c>
      <c r="H166" s="20">
        <v>0.11</v>
      </c>
      <c r="I166" s="20">
        <v>0.18</v>
      </c>
      <c r="J166" s="20">
        <v>15.13</v>
      </c>
      <c r="K166" s="20">
        <v>29.36</v>
      </c>
      <c r="L166" s="20">
        <v>124.95</v>
      </c>
      <c r="M166" s="20">
        <v>23.38</v>
      </c>
      <c r="N166" s="20">
        <v>1.7</v>
      </c>
      <c r="O166" s="1"/>
    </row>
    <row r="167" spans="1:15" ht="15.75" x14ac:dyDescent="0.25">
      <c r="A167" s="21" t="s">
        <v>42</v>
      </c>
      <c r="B167" s="31" t="s">
        <v>43</v>
      </c>
      <c r="C167" s="17" t="s">
        <v>44</v>
      </c>
      <c r="D167" s="20">
        <v>10.26</v>
      </c>
      <c r="E167" s="20">
        <v>6.6</v>
      </c>
      <c r="F167" s="20">
        <v>49.68</v>
      </c>
      <c r="G167" s="19">
        <v>298</v>
      </c>
      <c r="H167" s="19">
        <v>0.11</v>
      </c>
      <c r="I167" s="19">
        <v>0</v>
      </c>
      <c r="J167" s="19">
        <v>0</v>
      </c>
      <c r="K167" s="19">
        <v>14.82</v>
      </c>
      <c r="L167" s="19">
        <v>203.93</v>
      </c>
      <c r="M167" s="19">
        <v>135.83000000000001</v>
      </c>
      <c r="N167" s="20">
        <v>4.5599999999999996</v>
      </c>
      <c r="O167" s="1"/>
    </row>
    <row r="168" spans="1:15" ht="15.75" x14ac:dyDescent="0.25">
      <c r="A168" s="21" t="s">
        <v>45</v>
      </c>
      <c r="B168" s="31" t="s">
        <v>139</v>
      </c>
      <c r="C168" s="17">
        <v>200</v>
      </c>
      <c r="D168" s="20">
        <v>0.66</v>
      </c>
      <c r="E168" s="20">
        <v>0.09</v>
      </c>
      <c r="F168" s="20">
        <v>32.01</v>
      </c>
      <c r="G168" s="20">
        <v>132.80000000000001</v>
      </c>
      <c r="H168" s="20">
        <v>0.02</v>
      </c>
      <c r="I168" s="20">
        <v>0.73</v>
      </c>
      <c r="J168" s="20">
        <v>0</v>
      </c>
      <c r="K168" s="20">
        <v>32.479999999999997</v>
      </c>
      <c r="L168" s="20">
        <v>23.44</v>
      </c>
      <c r="M168" s="20">
        <v>17.46</v>
      </c>
      <c r="N168" s="20">
        <v>0.7</v>
      </c>
      <c r="O168" s="1"/>
    </row>
    <row r="169" spans="1:15" ht="15.75" x14ac:dyDescent="0.25">
      <c r="A169" s="21" t="s">
        <v>47</v>
      </c>
      <c r="B169" s="31" t="s">
        <v>28</v>
      </c>
      <c r="C169" s="17" t="s">
        <v>60</v>
      </c>
      <c r="D169" s="20">
        <v>2.37</v>
      </c>
      <c r="E169" s="20">
        <v>0.3</v>
      </c>
      <c r="F169" s="20">
        <v>13.86</v>
      </c>
      <c r="G169" s="19">
        <v>70.14</v>
      </c>
      <c r="H169" s="19">
        <v>0.3</v>
      </c>
      <c r="I169" s="19">
        <v>0</v>
      </c>
      <c r="J169" s="19">
        <v>0</v>
      </c>
      <c r="K169" s="19">
        <v>6.9</v>
      </c>
      <c r="L169" s="19">
        <v>26.1</v>
      </c>
      <c r="M169" s="19">
        <v>9.9</v>
      </c>
      <c r="N169" s="20">
        <v>0.33</v>
      </c>
      <c r="O169" s="1"/>
    </row>
    <row r="170" spans="1:15" ht="15.75" x14ac:dyDescent="0.25">
      <c r="A170" s="21" t="s">
        <v>47</v>
      </c>
      <c r="B170" s="31" t="s">
        <v>49</v>
      </c>
      <c r="C170" s="17" t="s">
        <v>60</v>
      </c>
      <c r="D170" s="20">
        <v>1.68</v>
      </c>
      <c r="E170" s="20">
        <v>0.33</v>
      </c>
      <c r="F170" s="20">
        <v>14.1</v>
      </c>
      <c r="G170" s="19">
        <v>68.97</v>
      </c>
      <c r="H170" s="19">
        <v>0.03</v>
      </c>
      <c r="I170" s="19">
        <v>0</v>
      </c>
      <c r="J170" s="19">
        <v>0</v>
      </c>
      <c r="K170" s="19">
        <v>6.9</v>
      </c>
      <c r="L170" s="19">
        <v>31.8</v>
      </c>
      <c r="M170" s="19">
        <v>7.5</v>
      </c>
      <c r="N170" s="20">
        <v>0.93</v>
      </c>
      <c r="O170" s="1"/>
    </row>
    <row r="171" spans="1:15" ht="15.75" x14ac:dyDescent="0.25">
      <c r="A171" s="23" t="s">
        <v>30</v>
      </c>
      <c r="B171" s="31" t="s">
        <v>31</v>
      </c>
      <c r="C171" s="17" t="s">
        <v>32</v>
      </c>
      <c r="D171" s="25">
        <v>1.5</v>
      </c>
      <c r="E171" s="25">
        <v>0.5</v>
      </c>
      <c r="F171" s="25">
        <v>21</v>
      </c>
      <c r="G171" s="25">
        <v>95</v>
      </c>
      <c r="H171" s="26">
        <v>0.03</v>
      </c>
      <c r="I171" s="26">
        <v>10</v>
      </c>
      <c r="J171" s="26">
        <v>0</v>
      </c>
      <c r="K171" s="26">
        <v>16</v>
      </c>
      <c r="L171" s="52">
        <v>11</v>
      </c>
      <c r="M171" s="25">
        <v>9</v>
      </c>
      <c r="N171" s="25">
        <v>2.2000000000000002</v>
      </c>
      <c r="O171" s="1"/>
    </row>
    <row r="172" spans="1:15" ht="15.75" x14ac:dyDescent="0.25">
      <c r="A172" s="1"/>
      <c r="B172" s="28" t="s">
        <v>33</v>
      </c>
      <c r="C172" s="17"/>
      <c r="D172" s="27">
        <f t="shared" ref="D172:N172" si="25">SUM(D164:D170)</f>
        <v>31.2425</v>
      </c>
      <c r="E172" s="27">
        <f t="shared" si="25"/>
        <v>27.667499999999997</v>
      </c>
      <c r="F172" s="27">
        <f t="shared" si="25"/>
        <v>137.52250000000001</v>
      </c>
      <c r="G172" s="27">
        <f t="shared" si="25"/>
        <v>961.77249999999992</v>
      </c>
      <c r="H172" s="27">
        <f t="shared" si="25"/>
        <v>0.64</v>
      </c>
      <c r="I172" s="27">
        <f t="shared" si="25"/>
        <v>19.91</v>
      </c>
      <c r="J172" s="27">
        <f t="shared" si="25"/>
        <v>15.13</v>
      </c>
      <c r="K172" s="27">
        <f t="shared" si="25"/>
        <v>170.81</v>
      </c>
      <c r="L172" s="27">
        <f t="shared" si="25"/>
        <v>492.79500000000002</v>
      </c>
      <c r="M172" s="27">
        <f t="shared" si="25"/>
        <v>233.37</v>
      </c>
      <c r="N172" s="27">
        <f t="shared" si="25"/>
        <v>10.264999999999999</v>
      </c>
      <c r="O172" s="1"/>
    </row>
    <row r="173" spans="1:15" ht="15.75" x14ac:dyDescent="0.25">
      <c r="A173" s="1"/>
      <c r="B173" s="28" t="s">
        <v>50</v>
      </c>
      <c r="C173" s="17"/>
      <c r="D173" s="27">
        <f>D161+D172</f>
        <v>60.452500000000001</v>
      </c>
      <c r="E173" s="27">
        <f t="shared" ref="E173:N173" si="26">E161+E172</f>
        <v>49.327500000000001</v>
      </c>
      <c r="F173" s="27">
        <f t="shared" si="26"/>
        <v>223.91250000000002</v>
      </c>
      <c r="G173" s="27">
        <f t="shared" si="26"/>
        <v>1599.6624999999999</v>
      </c>
      <c r="H173" s="27">
        <f t="shared" si="26"/>
        <v>1.2320000000000002</v>
      </c>
      <c r="I173" s="27">
        <f t="shared" si="26"/>
        <v>49.183500000000002</v>
      </c>
      <c r="J173" s="27">
        <f t="shared" si="26"/>
        <v>91.03</v>
      </c>
      <c r="K173" s="27">
        <f t="shared" si="26"/>
        <v>257.77000000000004</v>
      </c>
      <c r="L173" s="27">
        <f t="shared" si="26"/>
        <v>823.66500000000008</v>
      </c>
      <c r="M173" s="27">
        <f t="shared" si="26"/>
        <v>319.43</v>
      </c>
      <c r="N173" s="27">
        <f t="shared" si="26"/>
        <v>14.514999999999999</v>
      </c>
      <c r="O173" s="1"/>
    </row>
    <row r="174" spans="1:15" ht="15.75" x14ac:dyDescent="0.25">
      <c r="A174" s="1"/>
      <c r="B174" s="28" t="s">
        <v>140</v>
      </c>
      <c r="C174" s="17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1"/>
    </row>
    <row r="175" spans="1:15" ht="15.75" x14ac:dyDescent="0.25">
      <c r="A175" s="21"/>
      <c r="B175" s="11" t="s">
        <v>18</v>
      </c>
      <c r="C175" s="17"/>
      <c r="D175" s="20"/>
      <c r="E175" s="20"/>
      <c r="F175" s="20"/>
      <c r="G175" s="19"/>
      <c r="H175" s="19"/>
      <c r="I175" s="19"/>
      <c r="J175" s="19"/>
      <c r="K175" s="19"/>
      <c r="L175" s="19"/>
      <c r="M175" s="20"/>
      <c r="N175" s="20"/>
      <c r="O175" s="1"/>
    </row>
    <row r="176" spans="1:15" ht="15.75" x14ac:dyDescent="0.25">
      <c r="A176" s="23" t="s">
        <v>141</v>
      </c>
      <c r="B176" s="31" t="s">
        <v>142</v>
      </c>
      <c r="C176" s="17" t="s">
        <v>143</v>
      </c>
      <c r="D176" s="20">
        <v>2.7</v>
      </c>
      <c r="E176" s="20">
        <v>15</v>
      </c>
      <c r="F176" s="20">
        <v>26.5</v>
      </c>
      <c r="G176" s="19">
        <v>98.7</v>
      </c>
      <c r="H176" s="19">
        <v>0.06</v>
      </c>
      <c r="I176" s="19">
        <v>25.62</v>
      </c>
      <c r="J176" s="19">
        <v>0</v>
      </c>
      <c r="K176" s="19">
        <v>88.12</v>
      </c>
      <c r="L176" s="19">
        <v>1.02</v>
      </c>
      <c r="M176" s="19">
        <v>31.27</v>
      </c>
      <c r="N176" s="20">
        <v>1.25</v>
      </c>
      <c r="O176" s="1"/>
    </row>
    <row r="177" spans="1:15" ht="15.75" x14ac:dyDescent="0.25">
      <c r="A177" s="61" t="s">
        <v>40</v>
      </c>
      <c r="B177" s="62" t="s">
        <v>144</v>
      </c>
      <c r="C177" s="63" t="s">
        <v>87</v>
      </c>
      <c r="D177" s="64">
        <v>6.78</v>
      </c>
      <c r="E177" s="64">
        <v>6.27</v>
      </c>
      <c r="F177" s="64">
        <v>0</v>
      </c>
      <c r="G177" s="64">
        <v>84</v>
      </c>
      <c r="H177" s="64">
        <v>0</v>
      </c>
      <c r="I177" s="65">
        <v>0</v>
      </c>
      <c r="J177" s="65">
        <v>0.78</v>
      </c>
      <c r="K177" s="65">
        <v>3.6</v>
      </c>
      <c r="L177" s="65">
        <v>80.400000000000006</v>
      </c>
      <c r="M177" s="59">
        <v>10.5</v>
      </c>
      <c r="N177" s="59">
        <v>0</v>
      </c>
      <c r="O177" s="1"/>
    </row>
    <row r="178" spans="1:15" ht="15.75" x14ac:dyDescent="0.25">
      <c r="A178" s="21" t="s">
        <v>22</v>
      </c>
      <c r="B178" s="16" t="s">
        <v>82</v>
      </c>
      <c r="C178" s="17">
        <v>200</v>
      </c>
      <c r="D178" s="44">
        <v>1.6</v>
      </c>
      <c r="E178" s="44">
        <v>1.6</v>
      </c>
      <c r="F178" s="44">
        <v>12.4</v>
      </c>
      <c r="G178" s="44">
        <v>70</v>
      </c>
      <c r="H178" s="19">
        <v>0.04</v>
      </c>
      <c r="I178" s="19">
        <v>1.33</v>
      </c>
      <c r="J178" s="19">
        <v>10</v>
      </c>
      <c r="K178" s="19">
        <v>126.6</v>
      </c>
      <c r="L178" s="19">
        <v>92.8</v>
      </c>
      <c r="M178" s="20">
        <v>15.4</v>
      </c>
      <c r="N178" s="20">
        <v>0.41</v>
      </c>
      <c r="O178" s="1"/>
    </row>
    <row r="179" spans="1:15" ht="15.75" x14ac:dyDescent="0.25">
      <c r="A179" s="86" t="s">
        <v>27</v>
      </c>
      <c r="B179" s="16" t="s">
        <v>28</v>
      </c>
      <c r="C179" s="17" t="s">
        <v>29</v>
      </c>
      <c r="D179" s="20">
        <v>2.37</v>
      </c>
      <c r="E179" s="20">
        <v>0.3</v>
      </c>
      <c r="F179" s="20">
        <v>13.86</v>
      </c>
      <c r="G179" s="19">
        <v>70.14</v>
      </c>
      <c r="H179" s="19">
        <v>0.3</v>
      </c>
      <c r="I179" s="19">
        <v>0</v>
      </c>
      <c r="J179" s="19">
        <v>0</v>
      </c>
      <c r="K179" s="19">
        <v>6.9</v>
      </c>
      <c r="L179" s="19">
        <v>26.1</v>
      </c>
      <c r="M179" s="20">
        <v>9.9</v>
      </c>
      <c r="N179" s="20">
        <v>0.33</v>
      </c>
      <c r="O179" s="1"/>
    </row>
    <row r="180" spans="1:15" ht="15.75" x14ac:dyDescent="0.25">
      <c r="A180" s="21" t="s">
        <v>27</v>
      </c>
      <c r="B180" s="31" t="s">
        <v>49</v>
      </c>
      <c r="C180" s="17" t="s">
        <v>60</v>
      </c>
      <c r="D180" s="20">
        <v>1.68</v>
      </c>
      <c r="E180" s="20">
        <v>0.33</v>
      </c>
      <c r="F180" s="20">
        <v>14.1</v>
      </c>
      <c r="G180" s="19">
        <v>68.97</v>
      </c>
      <c r="H180" s="19">
        <v>0.03</v>
      </c>
      <c r="I180" s="19">
        <v>0</v>
      </c>
      <c r="J180" s="19">
        <v>0</v>
      </c>
      <c r="K180" s="19">
        <v>6.9</v>
      </c>
      <c r="L180" s="19">
        <v>31.8</v>
      </c>
      <c r="M180" s="20">
        <v>7.5</v>
      </c>
      <c r="N180" s="20">
        <v>0.93</v>
      </c>
      <c r="O180" s="1"/>
    </row>
    <row r="181" spans="1:15" ht="15.75" x14ac:dyDescent="0.25">
      <c r="A181" s="23" t="s">
        <v>30</v>
      </c>
      <c r="B181" s="16" t="s">
        <v>31</v>
      </c>
      <c r="C181" s="24" t="s">
        <v>32</v>
      </c>
      <c r="D181" s="25">
        <v>1.5</v>
      </c>
      <c r="E181" s="25">
        <v>0.5</v>
      </c>
      <c r="F181" s="25">
        <v>21</v>
      </c>
      <c r="G181" s="25">
        <v>95</v>
      </c>
      <c r="H181" s="26">
        <v>0.03</v>
      </c>
      <c r="I181" s="26">
        <v>10</v>
      </c>
      <c r="J181" s="26">
        <v>0</v>
      </c>
      <c r="K181" s="26">
        <v>16</v>
      </c>
      <c r="L181" s="52">
        <v>11</v>
      </c>
      <c r="M181" s="25">
        <v>9</v>
      </c>
      <c r="N181" s="25">
        <v>2.2000000000000002</v>
      </c>
      <c r="O181" s="1"/>
    </row>
    <row r="182" spans="1:15" ht="15.75" x14ac:dyDescent="0.25">
      <c r="A182" s="21"/>
      <c r="B182" s="11" t="s">
        <v>33</v>
      </c>
      <c r="C182" s="17"/>
      <c r="D182" s="87">
        <f>SUM(D176:D181)</f>
        <v>16.63</v>
      </c>
      <c r="E182" s="87">
        <f t="shared" ref="E182:N182" si="27">SUM(E176:E181)</f>
        <v>24</v>
      </c>
      <c r="F182" s="87">
        <f t="shared" si="27"/>
        <v>87.86</v>
      </c>
      <c r="G182" s="87">
        <f t="shared" si="27"/>
        <v>486.80999999999995</v>
      </c>
      <c r="H182" s="87">
        <f t="shared" si="27"/>
        <v>0.46000000000000008</v>
      </c>
      <c r="I182" s="87">
        <f t="shared" si="27"/>
        <v>36.950000000000003</v>
      </c>
      <c r="J182" s="87">
        <f t="shared" si="27"/>
        <v>10.78</v>
      </c>
      <c r="K182" s="87">
        <f t="shared" si="27"/>
        <v>248.12</v>
      </c>
      <c r="L182" s="87">
        <f t="shared" si="27"/>
        <v>243.12</v>
      </c>
      <c r="M182" s="87">
        <f t="shared" si="27"/>
        <v>83.57</v>
      </c>
      <c r="N182" s="87">
        <f t="shared" si="27"/>
        <v>5.12</v>
      </c>
      <c r="O182" s="1"/>
    </row>
    <row r="183" spans="1:15" ht="15.75" x14ac:dyDescent="0.25">
      <c r="A183" s="1"/>
      <c r="B183" s="28" t="s">
        <v>34</v>
      </c>
      <c r="C183" s="17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1"/>
    </row>
    <row r="184" spans="1:15" ht="15.75" x14ac:dyDescent="0.25">
      <c r="A184" s="21" t="s">
        <v>35</v>
      </c>
      <c r="B184" s="29" t="s">
        <v>36</v>
      </c>
      <c r="C184" s="30" t="s">
        <v>32</v>
      </c>
      <c r="D184" s="20">
        <v>1.41</v>
      </c>
      <c r="E184" s="20">
        <v>6.01</v>
      </c>
      <c r="F184" s="20">
        <v>8.26</v>
      </c>
      <c r="G184" s="19">
        <v>92.8</v>
      </c>
      <c r="H184" s="19">
        <v>0.02</v>
      </c>
      <c r="I184" s="19">
        <v>6.65</v>
      </c>
      <c r="J184" s="19">
        <v>0</v>
      </c>
      <c r="K184" s="19">
        <v>35.5</v>
      </c>
      <c r="L184" s="19">
        <v>40.6</v>
      </c>
      <c r="M184" s="19">
        <v>20.7</v>
      </c>
      <c r="N184" s="20">
        <v>1.32</v>
      </c>
      <c r="O184" s="1"/>
    </row>
    <row r="185" spans="1:15" ht="15.75" x14ac:dyDescent="0.25">
      <c r="A185" s="21" t="s">
        <v>145</v>
      </c>
      <c r="B185" s="31" t="s">
        <v>146</v>
      </c>
      <c r="C185" s="17" t="s">
        <v>39</v>
      </c>
      <c r="D185" s="20">
        <f>5.49*1.25</f>
        <v>6.8625000000000007</v>
      </c>
      <c r="E185" s="20">
        <f>2.84*1.25</f>
        <v>3.55</v>
      </c>
      <c r="F185" s="20">
        <f>17.45*1.25</f>
        <v>21.8125</v>
      </c>
      <c r="G185" s="20">
        <f>118.25*1.25</f>
        <v>147.8125</v>
      </c>
      <c r="H185" s="20">
        <f>0.11*1.25</f>
        <v>0.13750000000000001</v>
      </c>
      <c r="I185" s="20">
        <f>8.25*1.25</f>
        <v>10.3125</v>
      </c>
      <c r="J185" s="20">
        <v>0</v>
      </c>
      <c r="K185" s="20">
        <f>29.25*1.25</f>
        <v>36.5625</v>
      </c>
      <c r="L185" s="20">
        <f>67.58*1.25</f>
        <v>84.474999999999994</v>
      </c>
      <c r="M185" s="20">
        <f>27.28*1.25</f>
        <v>34.1</v>
      </c>
      <c r="N185" s="20">
        <f>1.13*1.25</f>
        <v>1.4124999999999999</v>
      </c>
      <c r="O185" s="1"/>
    </row>
    <row r="186" spans="1:15" ht="15.75" x14ac:dyDescent="0.25">
      <c r="A186" s="21" t="s">
        <v>67</v>
      </c>
      <c r="B186" s="31" t="s">
        <v>55</v>
      </c>
      <c r="C186" s="17" t="s">
        <v>56</v>
      </c>
      <c r="D186" s="20">
        <v>25.5</v>
      </c>
      <c r="E186" s="20">
        <v>18</v>
      </c>
      <c r="F186" s="20">
        <v>16.66</v>
      </c>
      <c r="G186" s="19">
        <v>377.5</v>
      </c>
      <c r="H186" s="19">
        <v>3.3</v>
      </c>
      <c r="I186" s="19">
        <v>18.88</v>
      </c>
      <c r="J186" s="19">
        <v>3.2</v>
      </c>
      <c r="K186" s="19">
        <v>1095</v>
      </c>
      <c r="L186" s="19">
        <v>64.5</v>
      </c>
      <c r="M186" s="19">
        <v>61.33</v>
      </c>
      <c r="N186" s="20">
        <v>180.33</v>
      </c>
      <c r="O186" s="1"/>
    </row>
    <row r="187" spans="1:15" ht="15.75" x14ac:dyDescent="0.25">
      <c r="A187" s="21" t="s">
        <v>58</v>
      </c>
      <c r="B187" s="31" t="s">
        <v>119</v>
      </c>
      <c r="C187" s="17">
        <v>200</v>
      </c>
      <c r="D187" s="20">
        <v>1</v>
      </c>
      <c r="E187" s="20">
        <v>0</v>
      </c>
      <c r="F187" s="20">
        <v>20.2</v>
      </c>
      <c r="G187" s="19">
        <v>84.8</v>
      </c>
      <c r="H187" s="19">
        <v>0.02</v>
      </c>
      <c r="I187" s="19">
        <v>4</v>
      </c>
      <c r="J187" s="19">
        <v>0</v>
      </c>
      <c r="K187" s="19">
        <v>14</v>
      </c>
      <c r="L187" s="19">
        <v>1.4</v>
      </c>
      <c r="M187" s="19">
        <v>8</v>
      </c>
      <c r="N187" s="20">
        <v>2.8</v>
      </c>
      <c r="O187" s="1"/>
    </row>
    <row r="188" spans="1:15" ht="15.75" x14ac:dyDescent="0.25">
      <c r="A188" s="21" t="s">
        <v>47</v>
      </c>
      <c r="B188" s="31" t="s">
        <v>28</v>
      </c>
      <c r="C188" s="17" t="s">
        <v>60</v>
      </c>
      <c r="D188" s="20">
        <v>2.37</v>
      </c>
      <c r="E188" s="20">
        <v>0.3</v>
      </c>
      <c r="F188" s="20">
        <v>13.86</v>
      </c>
      <c r="G188" s="19">
        <v>70.14</v>
      </c>
      <c r="H188" s="19">
        <v>0.3</v>
      </c>
      <c r="I188" s="19">
        <v>0</v>
      </c>
      <c r="J188" s="19">
        <v>0</v>
      </c>
      <c r="K188" s="19">
        <v>6.9</v>
      </c>
      <c r="L188" s="19">
        <v>26.1</v>
      </c>
      <c r="M188" s="19">
        <v>9.9</v>
      </c>
      <c r="N188" s="20">
        <v>0.33</v>
      </c>
      <c r="O188" s="1"/>
    </row>
    <row r="189" spans="1:15" ht="15.75" x14ac:dyDescent="0.25">
      <c r="A189" s="21" t="s">
        <v>47</v>
      </c>
      <c r="B189" s="31" t="s">
        <v>49</v>
      </c>
      <c r="C189" s="17" t="s">
        <v>60</v>
      </c>
      <c r="D189" s="20">
        <v>1.68</v>
      </c>
      <c r="E189" s="20">
        <v>0.33</v>
      </c>
      <c r="F189" s="20">
        <v>14.1</v>
      </c>
      <c r="G189" s="19">
        <v>68.97</v>
      </c>
      <c r="H189" s="19">
        <v>0.03</v>
      </c>
      <c r="I189" s="19">
        <v>0</v>
      </c>
      <c r="J189" s="19">
        <v>0</v>
      </c>
      <c r="K189" s="19">
        <v>6.9</v>
      </c>
      <c r="L189" s="19">
        <v>31.8</v>
      </c>
      <c r="M189" s="19">
        <v>7.5</v>
      </c>
      <c r="N189" s="20">
        <v>0.93</v>
      </c>
      <c r="O189" s="1"/>
    </row>
    <row r="190" spans="1:15" ht="15.75" x14ac:dyDescent="0.25">
      <c r="A190" s="88"/>
      <c r="B190" s="28" t="s">
        <v>33</v>
      </c>
      <c r="C190" s="17"/>
      <c r="D190" s="27">
        <f t="shared" ref="D190:N190" si="28">SUM(D184:D189)</f>
        <v>38.822499999999998</v>
      </c>
      <c r="E190" s="27">
        <f t="shared" si="28"/>
        <v>28.189999999999998</v>
      </c>
      <c r="F190" s="27">
        <f t="shared" si="28"/>
        <v>94.892499999999998</v>
      </c>
      <c r="G190" s="27">
        <f t="shared" si="28"/>
        <v>842.02249999999992</v>
      </c>
      <c r="H190" s="27">
        <f t="shared" si="28"/>
        <v>3.8074999999999997</v>
      </c>
      <c r="I190" s="27">
        <f t="shared" si="28"/>
        <v>39.842500000000001</v>
      </c>
      <c r="J190" s="27">
        <f t="shared" si="28"/>
        <v>3.2</v>
      </c>
      <c r="K190" s="27">
        <f t="shared" si="28"/>
        <v>1194.8625000000002</v>
      </c>
      <c r="L190" s="27">
        <f t="shared" si="28"/>
        <v>248.875</v>
      </c>
      <c r="M190" s="27">
        <f t="shared" si="28"/>
        <v>141.53</v>
      </c>
      <c r="N190" s="27">
        <f t="shared" si="28"/>
        <v>187.12250000000003</v>
      </c>
      <c r="O190" s="1"/>
    </row>
    <row r="191" spans="1:15" ht="15.75" x14ac:dyDescent="0.25">
      <c r="A191" s="88"/>
      <c r="B191" s="28" t="s">
        <v>50</v>
      </c>
      <c r="C191" s="17"/>
      <c r="D191" s="27">
        <f>D182+D190</f>
        <v>55.452500000000001</v>
      </c>
      <c r="E191" s="27">
        <f t="shared" ref="E191:N191" si="29">E182+E190</f>
        <v>52.19</v>
      </c>
      <c r="F191" s="27">
        <f t="shared" si="29"/>
        <v>182.7525</v>
      </c>
      <c r="G191" s="27">
        <f>G182+G190</f>
        <v>1328.8325</v>
      </c>
      <c r="H191" s="27">
        <f t="shared" si="29"/>
        <v>4.2675000000000001</v>
      </c>
      <c r="I191" s="27">
        <f t="shared" si="29"/>
        <v>76.792500000000004</v>
      </c>
      <c r="J191" s="27">
        <f t="shared" si="29"/>
        <v>13.98</v>
      </c>
      <c r="K191" s="27">
        <f t="shared" si="29"/>
        <v>1442.9825000000001</v>
      </c>
      <c r="L191" s="27">
        <f t="shared" si="29"/>
        <v>491.995</v>
      </c>
      <c r="M191" s="27">
        <f t="shared" si="29"/>
        <v>225.1</v>
      </c>
      <c r="N191" s="27">
        <f t="shared" si="29"/>
        <v>192.24250000000004</v>
      </c>
      <c r="O191" s="1"/>
    </row>
    <row r="192" spans="1:15" ht="18.75" x14ac:dyDescent="0.25">
      <c r="A192" s="88"/>
      <c r="B192" s="89" t="s">
        <v>147</v>
      </c>
      <c r="C192" s="90"/>
      <c r="D192" s="91">
        <f>D22+D42+D60+D78+D95+D114+D132+D151+D173+D191</f>
        <v>562.71389999999997</v>
      </c>
      <c r="E192" s="91">
        <f t="shared" ref="E192:N192" si="30">E22+E42+E60+E78+E95+E114+E132+E151+E173+E191</f>
        <v>559.62990000000013</v>
      </c>
      <c r="F192" s="91">
        <f t="shared" si="30"/>
        <v>2153.5102999999999</v>
      </c>
      <c r="G192" s="91">
        <f t="shared" si="30"/>
        <v>15735.253299999998</v>
      </c>
      <c r="H192" s="91">
        <f t="shared" si="30"/>
        <v>194.74069999999998</v>
      </c>
      <c r="I192" s="91">
        <f t="shared" si="30"/>
        <v>673.46699999999998</v>
      </c>
      <c r="J192" s="91">
        <f t="shared" si="30"/>
        <v>6904.7599999999993</v>
      </c>
      <c r="K192" s="91">
        <f t="shared" si="30"/>
        <v>6202.2947000000004</v>
      </c>
      <c r="L192" s="91">
        <f t="shared" si="30"/>
        <v>7050.5574000000006</v>
      </c>
      <c r="M192" s="91">
        <f t="shared" si="30"/>
        <v>2476.9467</v>
      </c>
      <c r="N192" s="91">
        <f t="shared" si="30"/>
        <v>581.30100000000004</v>
      </c>
      <c r="O192" s="1"/>
    </row>
    <row r="193" spans="1:15" ht="18.75" x14ac:dyDescent="0.25">
      <c r="A193" s="88"/>
      <c r="B193" s="72" t="s">
        <v>148</v>
      </c>
      <c r="C193" s="90"/>
      <c r="D193" s="91">
        <f>D192/10</f>
        <v>56.271389999999997</v>
      </c>
      <c r="E193" s="91">
        <f t="shared" ref="E193:N193" si="31">E192/10</f>
        <v>55.962990000000012</v>
      </c>
      <c r="F193" s="91">
        <f t="shared" si="31"/>
        <v>215.35102999999998</v>
      </c>
      <c r="G193" s="91">
        <f t="shared" si="31"/>
        <v>1573.5253299999999</v>
      </c>
      <c r="H193" s="91">
        <f t="shared" si="31"/>
        <v>19.474069999999998</v>
      </c>
      <c r="I193" s="91">
        <f t="shared" si="31"/>
        <v>67.346699999999998</v>
      </c>
      <c r="J193" s="91">
        <f t="shared" si="31"/>
        <v>690.47599999999989</v>
      </c>
      <c r="K193" s="91">
        <f t="shared" si="31"/>
        <v>620.22946999999999</v>
      </c>
      <c r="L193" s="91">
        <f>L192/10</f>
        <v>705.05574000000001</v>
      </c>
      <c r="M193" s="91">
        <f t="shared" si="31"/>
        <v>247.69467</v>
      </c>
      <c r="N193" s="91">
        <f t="shared" si="31"/>
        <v>58.130100000000006</v>
      </c>
      <c r="O193" s="1"/>
    </row>
    <row r="194" spans="1:15" ht="15.75" x14ac:dyDescent="0.25">
      <c r="B194" s="133"/>
      <c r="C194" s="133"/>
      <c r="D194" s="133"/>
      <c r="E194" s="133"/>
      <c r="F194" s="133"/>
      <c r="G194" s="133"/>
      <c r="H194" s="133"/>
      <c r="I194" s="133"/>
      <c r="J194" s="133"/>
      <c r="K194" s="133"/>
      <c r="L194" s="133"/>
      <c r="M194" s="133"/>
      <c r="N194" s="133"/>
    </row>
  </sheetData>
  <mergeCells count="11">
    <mergeCell ref="B194:N194"/>
    <mergeCell ref="B1:N1"/>
    <mergeCell ref="A3:A4"/>
    <mergeCell ref="B3:B4"/>
    <mergeCell ref="C3:C4"/>
    <mergeCell ref="D3:D4"/>
    <mergeCell ref="E3:E4"/>
    <mergeCell ref="F3:F4"/>
    <mergeCell ref="G3:G4"/>
    <mergeCell ref="H3:J3"/>
    <mergeCell ref="K3:N3"/>
  </mergeCells>
  <pageMargins left="0.7" right="0.7" top="0.75" bottom="0.75" header="0.3" footer="0.3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8"/>
  <sheetViews>
    <sheetView tabSelected="1" workbookViewId="0">
      <selection activeCell="A20" sqref="A20:N20"/>
    </sheetView>
  </sheetViews>
  <sheetFormatPr defaultRowHeight="15.75" x14ac:dyDescent="0.25"/>
  <cols>
    <col min="1" max="1" width="14.42578125" style="35" customWidth="1"/>
    <col min="2" max="2" width="54.85546875" style="117" bestFit="1" customWidth="1"/>
    <col min="3" max="3" width="10.7109375" style="36" customWidth="1"/>
    <col min="4" max="4" width="15.28515625" style="36" customWidth="1"/>
    <col min="5" max="6" width="10.5703125" style="36" bestFit="1" customWidth="1"/>
    <col min="7" max="7" width="12" style="36" bestFit="1" customWidth="1"/>
    <col min="8" max="8" width="9.28515625" style="36" bestFit="1" customWidth="1"/>
    <col min="9" max="9" width="9.5703125" style="36" bestFit="1" customWidth="1"/>
    <col min="10" max="10" width="10.7109375" style="36" bestFit="1" customWidth="1"/>
    <col min="11" max="12" width="12.7109375" style="36" customWidth="1"/>
    <col min="13" max="13" width="13.42578125" style="36" customWidth="1"/>
    <col min="14" max="14" width="9.28515625" style="36" bestFit="1" customWidth="1"/>
    <col min="15" max="15" width="9.140625" style="36"/>
    <col min="16" max="16" width="10.140625" style="36" bestFit="1" customWidth="1"/>
    <col min="17" max="255" width="9.140625" style="36"/>
    <col min="256" max="256" width="50.85546875" style="36" customWidth="1"/>
    <col min="257" max="257" width="10.7109375" style="36" customWidth="1"/>
    <col min="258" max="258" width="12.28515625" style="36" customWidth="1"/>
    <col min="259" max="260" width="10.5703125" style="36" bestFit="1" customWidth="1"/>
    <col min="261" max="261" width="12" style="36" bestFit="1" customWidth="1"/>
    <col min="262" max="263" width="9.28515625" style="36" bestFit="1" customWidth="1"/>
    <col min="264" max="265" width="10.7109375" style="36" bestFit="1" customWidth="1"/>
    <col min="266" max="267" width="10.85546875" style="36" bestFit="1" customWidth="1"/>
    <col min="268" max="268" width="10.5703125" style="36" bestFit="1" customWidth="1"/>
    <col min="269" max="269" width="9.28515625" style="36" bestFit="1" customWidth="1"/>
    <col min="270" max="511" width="9.140625" style="36"/>
    <col min="512" max="512" width="50.85546875" style="36" customWidth="1"/>
    <col min="513" max="513" width="10.7109375" style="36" customWidth="1"/>
    <col min="514" max="514" width="12.28515625" style="36" customWidth="1"/>
    <col min="515" max="516" width="10.5703125" style="36" bestFit="1" customWidth="1"/>
    <col min="517" max="517" width="12" style="36" bestFit="1" customWidth="1"/>
    <col min="518" max="519" width="9.28515625" style="36" bestFit="1" customWidth="1"/>
    <col min="520" max="521" width="10.7109375" style="36" bestFit="1" customWidth="1"/>
    <col min="522" max="523" width="10.85546875" style="36" bestFit="1" customWidth="1"/>
    <col min="524" max="524" width="10.5703125" style="36" bestFit="1" customWidth="1"/>
    <col min="525" max="525" width="9.28515625" style="36" bestFit="1" customWidth="1"/>
    <col min="526" max="767" width="9.140625" style="36"/>
    <col min="768" max="768" width="50.85546875" style="36" customWidth="1"/>
    <col min="769" max="769" width="10.7109375" style="36" customWidth="1"/>
    <col min="770" max="770" width="12.28515625" style="36" customWidth="1"/>
    <col min="771" max="772" width="10.5703125" style="36" bestFit="1" customWidth="1"/>
    <col min="773" max="773" width="12" style="36" bestFit="1" customWidth="1"/>
    <col min="774" max="775" width="9.28515625" style="36" bestFit="1" customWidth="1"/>
    <col min="776" max="777" width="10.7109375" style="36" bestFit="1" customWidth="1"/>
    <col min="778" max="779" width="10.85546875" style="36" bestFit="1" customWidth="1"/>
    <col min="780" max="780" width="10.5703125" style="36" bestFit="1" customWidth="1"/>
    <col min="781" max="781" width="9.28515625" style="36" bestFit="1" customWidth="1"/>
    <col min="782" max="1023" width="9.140625" style="36"/>
    <col min="1024" max="1024" width="50.85546875" style="36" customWidth="1"/>
    <col min="1025" max="1025" width="10.7109375" style="36" customWidth="1"/>
    <col min="1026" max="1026" width="12.28515625" style="36" customWidth="1"/>
    <col min="1027" max="1028" width="10.5703125" style="36" bestFit="1" customWidth="1"/>
    <col min="1029" max="1029" width="12" style="36" bestFit="1" customWidth="1"/>
    <col min="1030" max="1031" width="9.28515625" style="36" bestFit="1" customWidth="1"/>
    <col min="1032" max="1033" width="10.7109375" style="36" bestFit="1" customWidth="1"/>
    <col min="1034" max="1035" width="10.85546875" style="36" bestFit="1" customWidth="1"/>
    <col min="1036" max="1036" width="10.5703125" style="36" bestFit="1" customWidth="1"/>
    <col min="1037" max="1037" width="9.28515625" style="36" bestFit="1" customWidth="1"/>
    <col min="1038" max="1279" width="9.140625" style="36"/>
    <col min="1280" max="1280" width="50.85546875" style="36" customWidth="1"/>
    <col min="1281" max="1281" width="10.7109375" style="36" customWidth="1"/>
    <col min="1282" max="1282" width="12.28515625" style="36" customWidth="1"/>
    <col min="1283" max="1284" width="10.5703125" style="36" bestFit="1" customWidth="1"/>
    <col min="1285" max="1285" width="12" style="36" bestFit="1" customWidth="1"/>
    <col min="1286" max="1287" width="9.28515625" style="36" bestFit="1" customWidth="1"/>
    <col min="1288" max="1289" width="10.7109375" style="36" bestFit="1" customWidth="1"/>
    <col min="1290" max="1291" width="10.85546875" style="36" bestFit="1" customWidth="1"/>
    <col min="1292" max="1292" width="10.5703125" style="36" bestFit="1" customWidth="1"/>
    <col min="1293" max="1293" width="9.28515625" style="36" bestFit="1" customWidth="1"/>
    <col min="1294" max="1535" width="9.140625" style="36"/>
    <col min="1536" max="1536" width="50.85546875" style="36" customWidth="1"/>
    <col min="1537" max="1537" width="10.7109375" style="36" customWidth="1"/>
    <col min="1538" max="1538" width="12.28515625" style="36" customWidth="1"/>
    <col min="1539" max="1540" width="10.5703125" style="36" bestFit="1" customWidth="1"/>
    <col min="1541" max="1541" width="12" style="36" bestFit="1" customWidth="1"/>
    <col min="1542" max="1543" width="9.28515625" style="36" bestFit="1" customWidth="1"/>
    <col min="1544" max="1545" width="10.7109375" style="36" bestFit="1" customWidth="1"/>
    <col min="1546" max="1547" width="10.85546875" style="36" bestFit="1" customWidth="1"/>
    <col min="1548" max="1548" width="10.5703125" style="36" bestFit="1" customWidth="1"/>
    <col min="1549" max="1549" width="9.28515625" style="36" bestFit="1" customWidth="1"/>
    <col min="1550" max="1791" width="9.140625" style="36"/>
    <col min="1792" max="1792" width="50.85546875" style="36" customWidth="1"/>
    <col min="1793" max="1793" width="10.7109375" style="36" customWidth="1"/>
    <col min="1794" max="1794" width="12.28515625" style="36" customWidth="1"/>
    <col min="1795" max="1796" width="10.5703125" style="36" bestFit="1" customWidth="1"/>
    <col min="1797" max="1797" width="12" style="36" bestFit="1" customWidth="1"/>
    <col min="1798" max="1799" width="9.28515625" style="36" bestFit="1" customWidth="1"/>
    <col min="1800" max="1801" width="10.7109375" style="36" bestFit="1" customWidth="1"/>
    <col min="1802" max="1803" width="10.85546875" style="36" bestFit="1" customWidth="1"/>
    <col min="1804" max="1804" width="10.5703125" style="36" bestFit="1" customWidth="1"/>
    <col min="1805" max="1805" width="9.28515625" style="36" bestFit="1" customWidth="1"/>
    <col min="1806" max="2047" width="9.140625" style="36"/>
    <col min="2048" max="2048" width="50.85546875" style="36" customWidth="1"/>
    <col min="2049" max="2049" width="10.7109375" style="36" customWidth="1"/>
    <col min="2050" max="2050" width="12.28515625" style="36" customWidth="1"/>
    <col min="2051" max="2052" width="10.5703125" style="36" bestFit="1" customWidth="1"/>
    <col min="2053" max="2053" width="12" style="36" bestFit="1" customWidth="1"/>
    <col min="2054" max="2055" width="9.28515625" style="36" bestFit="1" customWidth="1"/>
    <col min="2056" max="2057" width="10.7109375" style="36" bestFit="1" customWidth="1"/>
    <col min="2058" max="2059" width="10.85546875" style="36" bestFit="1" customWidth="1"/>
    <col min="2060" max="2060" width="10.5703125" style="36" bestFit="1" customWidth="1"/>
    <col min="2061" max="2061" width="9.28515625" style="36" bestFit="1" customWidth="1"/>
    <col min="2062" max="2303" width="9.140625" style="36"/>
    <col min="2304" max="2304" width="50.85546875" style="36" customWidth="1"/>
    <col min="2305" max="2305" width="10.7109375" style="36" customWidth="1"/>
    <col min="2306" max="2306" width="12.28515625" style="36" customWidth="1"/>
    <col min="2307" max="2308" width="10.5703125" style="36" bestFit="1" customWidth="1"/>
    <col min="2309" max="2309" width="12" style="36" bestFit="1" customWidth="1"/>
    <col min="2310" max="2311" width="9.28515625" style="36" bestFit="1" customWidth="1"/>
    <col min="2312" max="2313" width="10.7109375" style="36" bestFit="1" customWidth="1"/>
    <col min="2314" max="2315" width="10.85546875" style="36" bestFit="1" customWidth="1"/>
    <col min="2316" max="2316" width="10.5703125" style="36" bestFit="1" customWidth="1"/>
    <col min="2317" max="2317" width="9.28515625" style="36" bestFit="1" customWidth="1"/>
    <col min="2318" max="2559" width="9.140625" style="36"/>
    <col min="2560" max="2560" width="50.85546875" style="36" customWidth="1"/>
    <col min="2561" max="2561" width="10.7109375" style="36" customWidth="1"/>
    <col min="2562" max="2562" width="12.28515625" style="36" customWidth="1"/>
    <col min="2563" max="2564" width="10.5703125" style="36" bestFit="1" customWidth="1"/>
    <col min="2565" max="2565" width="12" style="36" bestFit="1" customWidth="1"/>
    <col min="2566" max="2567" width="9.28515625" style="36" bestFit="1" customWidth="1"/>
    <col min="2568" max="2569" width="10.7109375" style="36" bestFit="1" customWidth="1"/>
    <col min="2570" max="2571" width="10.85546875" style="36" bestFit="1" customWidth="1"/>
    <col min="2572" max="2572" width="10.5703125" style="36" bestFit="1" customWidth="1"/>
    <col min="2573" max="2573" width="9.28515625" style="36" bestFit="1" customWidth="1"/>
    <col min="2574" max="2815" width="9.140625" style="36"/>
    <col min="2816" max="2816" width="50.85546875" style="36" customWidth="1"/>
    <col min="2817" max="2817" width="10.7109375" style="36" customWidth="1"/>
    <col min="2818" max="2818" width="12.28515625" style="36" customWidth="1"/>
    <col min="2819" max="2820" width="10.5703125" style="36" bestFit="1" customWidth="1"/>
    <col min="2821" max="2821" width="12" style="36" bestFit="1" customWidth="1"/>
    <col min="2822" max="2823" width="9.28515625" style="36" bestFit="1" customWidth="1"/>
    <col min="2824" max="2825" width="10.7109375" style="36" bestFit="1" customWidth="1"/>
    <col min="2826" max="2827" width="10.85546875" style="36" bestFit="1" customWidth="1"/>
    <col min="2828" max="2828" width="10.5703125" style="36" bestFit="1" customWidth="1"/>
    <col min="2829" max="2829" width="9.28515625" style="36" bestFit="1" customWidth="1"/>
    <col min="2830" max="3071" width="9.140625" style="36"/>
    <col min="3072" max="3072" width="50.85546875" style="36" customWidth="1"/>
    <col min="3073" max="3073" width="10.7109375" style="36" customWidth="1"/>
    <col min="3074" max="3074" width="12.28515625" style="36" customWidth="1"/>
    <col min="3075" max="3076" width="10.5703125" style="36" bestFit="1" customWidth="1"/>
    <col min="3077" max="3077" width="12" style="36" bestFit="1" customWidth="1"/>
    <col min="3078" max="3079" width="9.28515625" style="36" bestFit="1" customWidth="1"/>
    <col min="3080" max="3081" width="10.7109375" style="36" bestFit="1" customWidth="1"/>
    <col min="3082" max="3083" width="10.85546875" style="36" bestFit="1" customWidth="1"/>
    <col min="3084" max="3084" width="10.5703125" style="36" bestFit="1" customWidth="1"/>
    <col min="3085" max="3085" width="9.28515625" style="36" bestFit="1" customWidth="1"/>
    <col min="3086" max="3327" width="9.140625" style="36"/>
    <col min="3328" max="3328" width="50.85546875" style="36" customWidth="1"/>
    <col min="3329" max="3329" width="10.7109375" style="36" customWidth="1"/>
    <col min="3330" max="3330" width="12.28515625" style="36" customWidth="1"/>
    <col min="3331" max="3332" width="10.5703125" style="36" bestFit="1" customWidth="1"/>
    <col min="3333" max="3333" width="12" style="36" bestFit="1" customWidth="1"/>
    <col min="3334" max="3335" width="9.28515625" style="36" bestFit="1" customWidth="1"/>
    <col min="3336" max="3337" width="10.7109375" style="36" bestFit="1" customWidth="1"/>
    <col min="3338" max="3339" width="10.85546875" style="36" bestFit="1" customWidth="1"/>
    <col min="3340" max="3340" width="10.5703125" style="36" bestFit="1" customWidth="1"/>
    <col min="3341" max="3341" width="9.28515625" style="36" bestFit="1" customWidth="1"/>
    <col min="3342" max="3583" width="9.140625" style="36"/>
    <col min="3584" max="3584" width="50.85546875" style="36" customWidth="1"/>
    <col min="3585" max="3585" width="10.7109375" style="36" customWidth="1"/>
    <col min="3586" max="3586" width="12.28515625" style="36" customWidth="1"/>
    <col min="3587" max="3588" width="10.5703125" style="36" bestFit="1" customWidth="1"/>
    <col min="3589" max="3589" width="12" style="36" bestFit="1" customWidth="1"/>
    <col min="3590" max="3591" width="9.28515625" style="36" bestFit="1" customWidth="1"/>
    <col min="3592" max="3593" width="10.7109375" style="36" bestFit="1" customWidth="1"/>
    <col min="3594" max="3595" width="10.85546875" style="36" bestFit="1" customWidth="1"/>
    <col min="3596" max="3596" width="10.5703125" style="36" bestFit="1" customWidth="1"/>
    <col min="3597" max="3597" width="9.28515625" style="36" bestFit="1" customWidth="1"/>
    <col min="3598" max="3839" width="9.140625" style="36"/>
    <col min="3840" max="3840" width="50.85546875" style="36" customWidth="1"/>
    <col min="3841" max="3841" width="10.7109375" style="36" customWidth="1"/>
    <col min="3842" max="3842" width="12.28515625" style="36" customWidth="1"/>
    <col min="3843" max="3844" width="10.5703125" style="36" bestFit="1" customWidth="1"/>
    <col min="3845" max="3845" width="12" style="36" bestFit="1" customWidth="1"/>
    <col min="3846" max="3847" width="9.28515625" style="36" bestFit="1" customWidth="1"/>
    <col min="3848" max="3849" width="10.7109375" style="36" bestFit="1" customWidth="1"/>
    <col min="3850" max="3851" width="10.85546875" style="36" bestFit="1" customWidth="1"/>
    <col min="3852" max="3852" width="10.5703125" style="36" bestFit="1" customWidth="1"/>
    <col min="3853" max="3853" width="9.28515625" style="36" bestFit="1" customWidth="1"/>
    <col min="3854" max="4095" width="9.140625" style="36"/>
    <col min="4096" max="4096" width="50.85546875" style="36" customWidth="1"/>
    <col min="4097" max="4097" width="10.7109375" style="36" customWidth="1"/>
    <col min="4098" max="4098" width="12.28515625" style="36" customWidth="1"/>
    <col min="4099" max="4100" width="10.5703125" style="36" bestFit="1" customWidth="1"/>
    <col min="4101" max="4101" width="12" style="36" bestFit="1" customWidth="1"/>
    <col min="4102" max="4103" width="9.28515625" style="36" bestFit="1" customWidth="1"/>
    <col min="4104" max="4105" width="10.7109375" style="36" bestFit="1" customWidth="1"/>
    <col min="4106" max="4107" width="10.85546875" style="36" bestFit="1" customWidth="1"/>
    <col min="4108" max="4108" width="10.5703125" style="36" bestFit="1" customWidth="1"/>
    <col min="4109" max="4109" width="9.28515625" style="36" bestFit="1" customWidth="1"/>
    <col min="4110" max="4351" width="9.140625" style="36"/>
    <col min="4352" max="4352" width="50.85546875" style="36" customWidth="1"/>
    <col min="4353" max="4353" width="10.7109375" style="36" customWidth="1"/>
    <col min="4354" max="4354" width="12.28515625" style="36" customWidth="1"/>
    <col min="4355" max="4356" width="10.5703125" style="36" bestFit="1" customWidth="1"/>
    <col min="4357" max="4357" width="12" style="36" bestFit="1" customWidth="1"/>
    <col min="4358" max="4359" width="9.28515625" style="36" bestFit="1" customWidth="1"/>
    <col min="4360" max="4361" width="10.7109375" style="36" bestFit="1" customWidth="1"/>
    <col min="4362" max="4363" width="10.85546875" style="36" bestFit="1" customWidth="1"/>
    <col min="4364" max="4364" width="10.5703125" style="36" bestFit="1" customWidth="1"/>
    <col min="4365" max="4365" width="9.28515625" style="36" bestFit="1" customWidth="1"/>
    <col min="4366" max="4607" width="9.140625" style="36"/>
    <col min="4608" max="4608" width="50.85546875" style="36" customWidth="1"/>
    <col min="4609" max="4609" width="10.7109375" style="36" customWidth="1"/>
    <col min="4610" max="4610" width="12.28515625" style="36" customWidth="1"/>
    <col min="4611" max="4612" width="10.5703125" style="36" bestFit="1" customWidth="1"/>
    <col min="4613" max="4613" width="12" style="36" bestFit="1" customWidth="1"/>
    <col min="4614" max="4615" width="9.28515625" style="36" bestFit="1" customWidth="1"/>
    <col min="4616" max="4617" width="10.7109375" style="36" bestFit="1" customWidth="1"/>
    <col min="4618" max="4619" width="10.85546875" style="36" bestFit="1" customWidth="1"/>
    <col min="4620" max="4620" width="10.5703125" style="36" bestFit="1" customWidth="1"/>
    <col min="4621" max="4621" width="9.28515625" style="36" bestFit="1" customWidth="1"/>
    <col min="4622" max="4863" width="9.140625" style="36"/>
    <col min="4864" max="4864" width="50.85546875" style="36" customWidth="1"/>
    <col min="4865" max="4865" width="10.7109375" style="36" customWidth="1"/>
    <col min="4866" max="4866" width="12.28515625" style="36" customWidth="1"/>
    <col min="4867" max="4868" width="10.5703125" style="36" bestFit="1" customWidth="1"/>
    <col min="4869" max="4869" width="12" style="36" bestFit="1" customWidth="1"/>
    <col min="4870" max="4871" width="9.28515625" style="36" bestFit="1" customWidth="1"/>
    <col min="4872" max="4873" width="10.7109375" style="36" bestFit="1" customWidth="1"/>
    <col min="4874" max="4875" width="10.85546875" style="36" bestFit="1" customWidth="1"/>
    <col min="4876" max="4876" width="10.5703125" style="36" bestFit="1" customWidth="1"/>
    <col min="4877" max="4877" width="9.28515625" style="36" bestFit="1" customWidth="1"/>
    <col min="4878" max="5119" width="9.140625" style="36"/>
    <col min="5120" max="5120" width="50.85546875" style="36" customWidth="1"/>
    <col min="5121" max="5121" width="10.7109375" style="36" customWidth="1"/>
    <col min="5122" max="5122" width="12.28515625" style="36" customWidth="1"/>
    <col min="5123" max="5124" width="10.5703125" style="36" bestFit="1" customWidth="1"/>
    <col min="5125" max="5125" width="12" style="36" bestFit="1" customWidth="1"/>
    <col min="5126" max="5127" width="9.28515625" style="36" bestFit="1" customWidth="1"/>
    <col min="5128" max="5129" width="10.7109375" style="36" bestFit="1" customWidth="1"/>
    <col min="5130" max="5131" width="10.85546875" style="36" bestFit="1" customWidth="1"/>
    <col min="5132" max="5132" width="10.5703125" style="36" bestFit="1" customWidth="1"/>
    <col min="5133" max="5133" width="9.28515625" style="36" bestFit="1" customWidth="1"/>
    <col min="5134" max="5375" width="9.140625" style="36"/>
    <col min="5376" max="5376" width="50.85546875" style="36" customWidth="1"/>
    <col min="5377" max="5377" width="10.7109375" style="36" customWidth="1"/>
    <col min="5378" max="5378" width="12.28515625" style="36" customWidth="1"/>
    <col min="5379" max="5380" width="10.5703125" style="36" bestFit="1" customWidth="1"/>
    <col min="5381" max="5381" width="12" style="36" bestFit="1" customWidth="1"/>
    <col min="5382" max="5383" width="9.28515625" style="36" bestFit="1" customWidth="1"/>
    <col min="5384" max="5385" width="10.7109375" style="36" bestFit="1" customWidth="1"/>
    <col min="5386" max="5387" width="10.85546875" style="36" bestFit="1" customWidth="1"/>
    <col min="5388" max="5388" width="10.5703125" style="36" bestFit="1" customWidth="1"/>
    <col min="5389" max="5389" width="9.28515625" style="36" bestFit="1" customWidth="1"/>
    <col min="5390" max="5631" width="9.140625" style="36"/>
    <col min="5632" max="5632" width="50.85546875" style="36" customWidth="1"/>
    <col min="5633" max="5633" width="10.7109375" style="36" customWidth="1"/>
    <col min="5634" max="5634" width="12.28515625" style="36" customWidth="1"/>
    <col min="5635" max="5636" width="10.5703125" style="36" bestFit="1" customWidth="1"/>
    <col min="5637" max="5637" width="12" style="36" bestFit="1" customWidth="1"/>
    <col min="5638" max="5639" width="9.28515625" style="36" bestFit="1" customWidth="1"/>
    <col min="5640" max="5641" width="10.7109375" style="36" bestFit="1" customWidth="1"/>
    <col min="5642" max="5643" width="10.85546875" style="36" bestFit="1" customWidth="1"/>
    <col min="5644" max="5644" width="10.5703125" style="36" bestFit="1" customWidth="1"/>
    <col min="5645" max="5645" width="9.28515625" style="36" bestFit="1" customWidth="1"/>
    <col min="5646" max="5887" width="9.140625" style="36"/>
    <col min="5888" max="5888" width="50.85546875" style="36" customWidth="1"/>
    <col min="5889" max="5889" width="10.7109375" style="36" customWidth="1"/>
    <col min="5890" max="5890" width="12.28515625" style="36" customWidth="1"/>
    <col min="5891" max="5892" width="10.5703125" style="36" bestFit="1" customWidth="1"/>
    <col min="5893" max="5893" width="12" style="36" bestFit="1" customWidth="1"/>
    <col min="5894" max="5895" width="9.28515625" style="36" bestFit="1" customWidth="1"/>
    <col min="5896" max="5897" width="10.7109375" style="36" bestFit="1" customWidth="1"/>
    <col min="5898" max="5899" width="10.85546875" style="36" bestFit="1" customWidth="1"/>
    <col min="5900" max="5900" width="10.5703125" style="36" bestFit="1" customWidth="1"/>
    <col min="5901" max="5901" width="9.28515625" style="36" bestFit="1" customWidth="1"/>
    <col min="5902" max="6143" width="9.140625" style="36"/>
    <col min="6144" max="6144" width="50.85546875" style="36" customWidth="1"/>
    <col min="6145" max="6145" width="10.7109375" style="36" customWidth="1"/>
    <col min="6146" max="6146" width="12.28515625" style="36" customWidth="1"/>
    <col min="6147" max="6148" width="10.5703125" style="36" bestFit="1" customWidth="1"/>
    <col min="6149" max="6149" width="12" style="36" bestFit="1" customWidth="1"/>
    <col min="6150" max="6151" width="9.28515625" style="36" bestFit="1" customWidth="1"/>
    <col min="6152" max="6153" width="10.7109375" style="36" bestFit="1" customWidth="1"/>
    <col min="6154" max="6155" width="10.85546875" style="36" bestFit="1" customWidth="1"/>
    <col min="6156" max="6156" width="10.5703125" style="36" bestFit="1" customWidth="1"/>
    <col min="6157" max="6157" width="9.28515625" style="36" bestFit="1" customWidth="1"/>
    <col min="6158" max="6399" width="9.140625" style="36"/>
    <col min="6400" max="6400" width="50.85546875" style="36" customWidth="1"/>
    <col min="6401" max="6401" width="10.7109375" style="36" customWidth="1"/>
    <col min="6402" max="6402" width="12.28515625" style="36" customWidth="1"/>
    <col min="6403" max="6404" width="10.5703125" style="36" bestFit="1" customWidth="1"/>
    <col min="6405" max="6405" width="12" style="36" bestFit="1" customWidth="1"/>
    <col min="6406" max="6407" width="9.28515625" style="36" bestFit="1" customWidth="1"/>
    <col min="6408" max="6409" width="10.7109375" style="36" bestFit="1" customWidth="1"/>
    <col min="6410" max="6411" width="10.85546875" style="36" bestFit="1" customWidth="1"/>
    <col min="6412" max="6412" width="10.5703125" style="36" bestFit="1" customWidth="1"/>
    <col min="6413" max="6413" width="9.28515625" style="36" bestFit="1" customWidth="1"/>
    <col min="6414" max="6655" width="9.140625" style="36"/>
    <col min="6656" max="6656" width="50.85546875" style="36" customWidth="1"/>
    <col min="6657" max="6657" width="10.7109375" style="36" customWidth="1"/>
    <col min="6658" max="6658" width="12.28515625" style="36" customWidth="1"/>
    <col min="6659" max="6660" width="10.5703125" style="36" bestFit="1" customWidth="1"/>
    <col min="6661" max="6661" width="12" style="36" bestFit="1" customWidth="1"/>
    <col min="6662" max="6663" width="9.28515625" style="36" bestFit="1" customWidth="1"/>
    <col min="6664" max="6665" width="10.7109375" style="36" bestFit="1" customWidth="1"/>
    <col min="6666" max="6667" width="10.85546875" style="36" bestFit="1" customWidth="1"/>
    <col min="6668" max="6668" width="10.5703125" style="36" bestFit="1" customWidth="1"/>
    <col min="6669" max="6669" width="9.28515625" style="36" bestFit="1" customWidth="1"/>
    <col min="6670" max="6911" width="9.140625" style="36"/>
    <col min="6912" max="6912" width="50.85546875" style="36" customWidth="1"/>
    <col min="6913" max="6913" width="10.7109375" style="36" customWidth="1"/>
    <col min="6914" max="6914" width="12.28515625" style="36" customWidth="1"/>
    <col min="6915" max="6916" width="10.5703125" style="36" bestFit="1" customWidth="1"/>
    <col min="6917" max="6917" width="12" style="36" bestFit="1" customWidth="1"/>
    <col min="6918" max="6919" width="9.28515625" style="36" bestFit="1" customWidth="1"/>
    <col min="6920" max="6921" width="10.7109375" style="36" bestFit="1" customWidth="1"/>
    <col min="6922" max="6923" width="10.85546875" style="36" bestFit="1" customWidth="1"/>
    <col min="6924" max="6924" width="10.5703125" style="36" bestFit="1" customWidth="1"/>
    <col min="6925" max="6925" width="9.28515625" style="36" bestFit="1" customWidth="1"/>
    <col min="6926" max="7167" width="9.140625" style="36"/>
    <col min="7168" max="7168" width="50.85546875" style="36" customWidth="1"/>
    <col min="7169" max="7169" width="10.7109375" style="36" customWidth="1"/>
    <col min="7170" max="7170" width="12.28515625" style="36" customWidth="1"/>
    <col min="7171" max="7172" width="10.5703125" style="36" bestFit="1" customWidth="1"/>
    <col min="7173" max="7173" width="12" style="36" bestFit="1" customWidth="1"/>
    <col min="7174" max="7175" width="9.28515625" style="36" bestFit="1" customWidth="1"/>
    <col min="7176" max="7177" width="10.7109375" style="36" bestFit="1" customWidth="1"/>
    <col min="7178" max="7179" width="10.85546875" style="36" bestFit="1" customWidth="1"/>
    <col min="7180" max="7180" width="10.5703125" style="36" bestFit="1" customWidth="1"/>
    <col min="7181" max="7181" width="9.28515625" style="36" bestFit="1" customWidth="1"/>
    <col min="7182" max="7423" width="9.140625" style="36"/>
    <col min="7424" max="7424" width="50.85546875" style="36" customWidth="1"/>
    <col min="7425" max="7425" width="10.7109375" style="36" customWidth="1"/>
    <col min="7426" max="7426" width="12.28515625" style="36" customWidth="1"/>
    <col min="7427" max="7428" width="10.5703125" style="36" bestFit="1" customWidth="1"/>
    <col min="7429" max="7429" width="12" style="36" bestFit="1" customWidth="1"/>
    <col min="7430" max="7431" width="9.28515625" style="36" bestFit="1" customWidth="1"/>
    <col min="7432" max="7433" width="10.7109375" style="36" bestFit="1" customWidth="1"/>
    <col min="7434" max="7435" width="10.85546875" style="36" bestFit="1" customWidth="1"/>
    <col min="7436" max="7436" width="10.5703125" style="36" bestFit="1" customWidth="1"/>
    <col min="7437" max="7437" width="9.28515625" style="36" bestFit="1" customWidth="1"/>
    <col min="7438" max="7679" width="9.140625" style="36"/>
    <col min="7680" max="7680" width="50.85546875" style="36" customWidth="1"/>
    <col min="7681" max="7681" width="10.7109375" style="36" customWidth="1"/>
    <col min="7682" max="7682" width="12.28515625" style="36" customWidth="1"/>
    <col min="7683" max="7684" width="10.5703125" style="36" bestFit="1" customWidth="1"/>
    <col min="7685" max="7685" width="12" style="36" bestFit="1" customWidth="1"/>
    <col min="7686" max="7687" width="9.28515625" style="36" bestFit="1" customWidth="1"/>
    <col min="7688" max="7689" width="10.7109375" style="36" bestFit="1" customWidth="1"/>
    <col min="7690" max="7691" width="10.85546875" style="36" bestFit="1" customWidth="1"/>
    <col min="7692" max="7692" width="10.5703125" style="36" bestFit="1" customWidth="1"/>
    <col min="7693" max="7693" width="9.28515625" style="36" bestFit="1" customWidth="1"/>
    <col min="7694" max="7935" width="9.140625" style="36"/>
    <col min="7936" max="7936" width="50.85546875" style="36" customWidth="1"/>
    <col min="7937" max="7937" width="10.7109375" style="36" customWidth="1"/>
    <col min="7938" max="7938" width="12.28515625" style="36" customWidth="1"/>
    <col min="7939" max="7940" width="10.5703125" style="36" bestFit="1" customWidth="1"/>
    <col min="7941" max="7941" width="12" style="36" bestFit="1" customWidth="1"/>
    <col min="7942" max="7943" width="9.28515625" style="36" bestFit="1" customWidth="1"/>
    <col min="7944" max="7945" width="10.7109375" style="36" bestFit="1" customWidth="1"/>
    <col min="7946" max="7947" width="10.85546875" style="36" bestFit="1" customWidth="1"/>
    <col min="7948" max="7948" width="10.5703125" style="36" bestFit="1" customWidth="1"/>
    <col min="7949" max="7949" width="9.28515625" style="36" bestFit="1" customWidth="1"/>
    <col min="7950" max="8191" width="9.140625" style="36"/>
    <col min="8192" max="8192" width="50.85546875" style="36" customWidth="1"/>
    <col min="8193" max="8193" width="10.7109375" style="36" customWidth="1"/>
    <col min="8194" max="8194" width="12.28515625" style="36" customWidth="1"/>
    <col min="8195" max="8196" width="10.5703125" style="36" bestFit="1" customWidth="1"/>
    <col min="8197" max="8197" width="12" style="36" bestFit="1" customWidth="1"/>
    <col min="8198" max="8199" width="9.28515625" style="36" bestFit="1" customWidth="1"/>
    <col min="8200" max="8201" width="10.7109375" style="36" bestFit="1" customWidth="1"/>
    <col min="8202" max="8203" width="10.85546875" style="36" bestFit="1" customWidth="1"/>
    <col min="8204" max="8204" width="10.5703125" style="36" bestFit="1" customWidth="1"/>
    <col min="8205" max="8205" width="9.28515625" style="36" bestFit="1" customWidth="1"/>
    <col min="8206" max="8447" width="9.140625" style="36"/>
    <col min="8448" max="8448" width="50.85546875" style="36" customWidth="1"/>
    <col min="8449" max="8449" width="10.7109375" style="36" customWidth="1"/>
    <col min="8450" max="8450" width="12.28515625" style="36" customWidth="1"/>
    <col min="8451" max="8452" width="10.5703125" style="36" bestFit="1" customWidth="1"/>
    <col min="8453" max="8453" width="12" style="36" bestFit="1" customWidth="1"/>
    <col min="8454" max="8455" width="9.28515625" style="36" bestFit="1" customWidth="1"/>
    <col min="8456" max="8457" width="10.7109375" style="36" bestFit="1" customWidth="1"/>
    <col min="8458" max="8459" width="10.85546875" style="36" bestFit="1" customWidth="1"/>
    <col min="8460" max="8460" width="10.5703125" style="36" bestFit="1" customWidth="1"/>
    <col min="8461" max="8461" width="9.28515625" style="36" bestFit="1" customWidth="1"/>
    <col min="8462" max="8703" width="9.140625" style="36"/>
    <col min="8704" max="8704" width="50.85546875" style="36" customWidth="1"/>
    <col min="8705" max="8705" width="10.7109375" style="36" customWidth="1"/>
    <col min="8706" max="8706" width="12.28515625" style="36" customWidth="1"/>
    <col min="8707" max="8708" width="10.5703125" style="36" bestFit="1" customWidth="1"/>
    <col min="8709" max="8709" width="12" style="36" bestFit="1" customWidth="1"/>
    <col min="8710" max="8711" width="9.28515625" style="36" bestFit="1" customWidth="1"/>
    <col min="8712" max="8713" width="10.7109375" style="36" bestFit="1" customWidth="1"/>
    <col min="8714" max="8715" width="10.85546875" style="36" bestFit="1" customWidth="1"/>
    <col min="8716" max="8716" width="10.5703125" style="36" bestFit="1" customWidth="1"/>
    <col min="8717" max="8717" width="9.28515625" style="36" bestFit="1" customWidth="1"/>
    <col min="8718" max="8959" width="9.140625" style="36"/>
    <col min="8960" max="8960" width="50.85546875" style="36" customWidth="1"/>
    <col min="8961" max="8961" width="10.7109375" style="36" customWidth="1"/>
    <col min="8962" max="8962" width="12.28515625" style="36" customWidth="1"/>
    <col min="8963" max="8964" width="10.5703125" style="36" bestFit="1" customWidth="1"/>
    <col min="8965" max="8965" width="12" style="36" bestFit="1" customWidth="1"/>
    <col min="8966" max="8967" width="9.28515625" style="36" bestFit="1" customWidth="1"/>
    <col min="8968" max="8969" width="10.7109375" style="36" bestFit="1" customWidth="1"/>
    <col min="8970" max="8971" width="10.85546875" style="36" bestFit="1" customWidth="1"/>
    <col min="8972" max="8972" width="10.5703125" style="36" bestFit="1" customWidth="1"/>
    <col min="8973" max="8973" width="9.28515625" style="36" bestFit="1" customWidth="1"/>
    <col min="8974" max="9215" width="9.140625" style="36"/>
    <col min="9216" max="9216" width="50.85546875" style="36" customWidth="1"/>
    <col min="9217" max="9217" width="10.7109375" style="36" customWidth="1"/>
    <col min="9218" max="9218" width="12.28515625" style="36" customWidth="1"/>
    <col min="9219" max="9220" width="10.5703125" style="36" bestFit="1" customWidth="1"/>
    <col min="9221" max="9221" width="12" style="36" bestFit="1" customWidth="1"/>
    <col min="9222" max="9223" width="9.28515625" style="36" bestFit="1" customWidth="1"/>
    <col min="9224" max="9225" width="10.7109375" style="36" bestFit="1" customWidth="1"/>
    <col min="9226" max="9227" width="10.85546875" style="36" bestFit="1" customWidth="1"/>
    <col min="9228" max="9228" width="10.5703125" style="36" bestFit="1" customWidth="1"/>
    <col min="9229" max="9229" width="9.28515625" style="36" bestFit="1" customWidth="1"/>
    <col min="9230" max="9471" width="9.140625" style="36"/>
    <col min="9472" max="9472" width="50.85546875" style="36" customWidth="1"/>
    <col min="9473" max="9473" width="10.7109375" style="36" customWidth="1"/>
    <col min="9474" max="9474" width="12.28515625" style="36" customWidth="1"/>
    <col min="9475" max="9476" width="10.5703125" style="36" bestFit="1" customWidth="1"/>
    <col min="9477" max="9477" width="12" style="36" bestFit="1" customWidth="1"/>
    <col min="9478" max="9479" width="9.28515625" style="36" bestFit="1" customWidth="1"/>
    <col min="9480" max="9481" width="10.7109375" style="36" bestFit="1" customWidth="1"/>
    <col min="9482" max="9483" width="10.85546875" style="36" bestFit="1" customWidth="1"/>
    <col min="9484" max="9484" width="10.5703125" style="36" bestFit="1" customWidth="1"/>
    <col min="9485" max="9485" width="9.28515625" style="36" bestFit="1" customWidth="1"/>
    <col min="9486" max="9727" width="9.140625" style="36"/>
    <col min="9728" max="9728" width="50.85546875" style="36" customWidth="1"/>
    <col min="9729" max="9729" width="10.7109375" style="36" customWidth="1"/>
    <col min="9730" max="9730" width="12.28515625" style="36" customWidth="1"/>
    <col min="9731" max="9732" width="10.5703125" style="36" bestFit="1" customWidth="1"/>
    <col min="9733" max="9733" width="12" style="36" bestFit="1" customWidth="1"/>
    <col min="9734" max="9735" width="9.28515625" style="36" bestFit="1" customWidth="1"/>
    <col min="9736" max="9737" width="10.7109375" style="36" bestFit="1" customWidth="1"/>
    <col min="9738" max="9739" width="10.85546875" style="36" bestFit="1" customWidth="1"/>
    <col min="9740" max="9740" width="10.5703125" style="36" bestFit="1" customWidth="1"/>
    <col min="9741" max="9741" width="9.28515625" style="36" bestFit="1" customWidth="1"/>
    <col min="9742" max="9983" width="9.140625" style="36"/>
    <col min="9984" max="9984" width="50.85546875" style="36" customWidth="1"/>
    <col min="9985" max="9985" width="10.7109375" style="36" customWidth="1"/>
    <col min="9986" max="9986" width="12.28515625" style="36" customWidth="1"/>
    <col min="9987" max="9988" width="10.5703125" style="36" bestFit="1" customWidth="1"/>
    <col min="9989" max="9989" width="12" style="36" bestFit="1" customWidth="1"/>
    <col min="9990" max="9991" width="9.28515625" style="36" bestFit="1" customWidth="1"/>
    <col min="9992" max="9993" width="10.7109375" style="36" bestFit="1" customWidth="1"/>
    <col min="9994" max="9995" width="10.85546875" style="36" bestFit="1" customWidth="1"/>
    <col min="9996" max="9996" width="10.5703125" style="36" bestFit="1" customWidth="1"/>
    <col min="9997" max="9997" width="9.28515625" style="36" bestFit="1" customWidth="1"/>
    <col min="9998" max="10239" width="9.140625" style="36"/>
    <col min="10240" max="10240" width="50.85546875" style="36" customWidth="1"/>
    <col min="10241" max="10241" width="10.7109375" style="36" customWidth="1"/>
    <col min="10242" max="10242" width="12.28515625" style="36" customWidth="1"/>
    <col min="10243" max="10244" width="10.5703125" style="36" bestFit="1" customWidth="1"/>
    <col min="10245" max="10245" width="12" style="36" bestFit="1" customWidth="1"/>
    <col min="10246" max="10247" width="9.28515625" style="36" bestFit="1" customWidth="1"/>
    <col min="10248" max="10249" width="10.7109375" style="36" bestFit="1" customWidth="1"/>
    <col min="10250" max="10251" width="10.85546875" style="36" bestFit="1" customWidth="1"/>
    <col min="10252" max="10252" width="10.5703125" style="36" bestFit="1" customWidth="1"/>
    <col min="10253" max="10253" width="9.28515625" style="36" bestFit="1" customWidth="1"/>
    <col min="10254" max="10495" width="9.140625" style="36"/>
    <col min="10496" max="10496" width="50.85546875" style="36" customWidth="1"/>
    <col min="10497" max="10497" width="10.7109375" style="36" customWidth="1"/>
    <col min="10498" max="10498" width="12.28515625" style="36" customWidth="1"/>
    <col min="10499" max="10500" width="10.5703125" style="36" bestFit="1" customWidth="1"/>
    <col min="10501" max="10501" width="12" style="36" bestFit="1" customWidth="1"/>
    <col min="10502" max="10503" width="9.28515625" style="36" bestFit="1" customWidth="1"/>
    <col min="10504" max="10505" width="10.7109375" style="36" bestFit="1" customWidth="1"/>
    <col min="10506" max="10507" width="10.85546875" style="36" bestFit="1" customWidth="1"/>
    <col min="10508" max="10508" width="10.5703125" style="36" bestFit="1" customWidth="1"/>
    <col min="10509" max="10509" width="9.28515625" style="36" bestFit="1" customWidth="1"/>
    <col min="10510" max="10751" width="9.140625" style="36"/>
    <col min="10752" max="10752" width="50.85546875" style="36" customWidth="1"/>
    <col min="10753" max="10753" width="10.7109375" style="36" customWidth="1"/>
    <col min="10754" max="10754" width="12.28515625" style="36" customWidth="1"/>
    <col min="10755" max="10756" width="10.5703125" style="36" bestFit="1" customWidth="1"/>
    <col min="10757" max="10757" width="12" style="36" bestFit="1" customWidth="1"/>
    <col min="10758" max="10759" width="9.28515625" style="36" bestFit="1" customWidth="1"/>
    <col min="10760" max="10761" width="10.7109375" style="36" bestFit="1" customWidth="1"/>
    <col min="10762" max="10763" width="10.85546875" style="36" bestFit="1" customWidth="1"/>
    <col min="10764" max="10764" width="10.5703125" style="36" bestFit="1" customWidth="1"/>
    <col min="10765" max="10765" width="9.28515625" style="36" bestFit="1" customWidth="1"/>
    <col min="10766" max="11007" width="9.140625" style="36"/>
    <col min="11008" max="11008" width="50.85546875" style="36" customWidth="1"/>
    <col min="11009" max="11009" width="10.7109375" style="36" customWidth="1"/>
    <col min="11010" max="11010" width="12.28515625" style="36" customWidth="1"/>
    <col min="11011" max="11012" width="10.5703125" style="36" bestFit="1" customWidth="1"/>
    <col min="11013" max="11013" width="12" style="36" bestFit="1" customWidth="1"/>
    <col min="11014" max="11015" width="9.28515625" style="36" bestFit="1" customWidth="1"/>
    <col min="11016" max="11017" width="10.7109375" style="36" bestFit="1" customWidth="1"/>
    <col min="11018" max="11019" width="10.85546875" style="36" bestFit="1" customWidth="1"/>
    <col min="11020" max="11020" width="10.5703125" style="36" bestFit="1" customWidth="1"/>
    <col min="11021" max="11021" width="9.28515625" style="36" bestFit="1" customWidth="1"/>
    <col min="11022" max="11263" width="9.140625" style="36"/>
    <col min="11264" max="11264" width="50.85546875" style="36" customWidth="1"/>
    <col min="11265" max="11265" width="10.7109375" style="36" customWidth="1"/>
    <col min="11266" max="11266" width="12.28515625" style="36" customWidth="1"/>
    <col min="11267" max="11268" width="10.5703125" style="36" bestFit="1" customWidth="1"/>
    <col min="11269" max="11269" width="12" style="36" bestFit="1" customWidth="1"/>
    <col min="11270" max="11271" width="9.28515625" style="36" bestFit="1" customWidth="1"/>
    <col min="11272" max="11273" width="10.7109375" style="36" bestFit="1" customWidth="1"/>
    <col min="11274" max="11275" width="10.85546875" style="36" bestFit="1" customWidth="1"/>
    <col min="11276" max="11276" width="10.5703125" style="36" bestFit="1" customWidth="1"/>
    <col min="11277" max="11277" width="9.28515625" style="36" bestFit="1" customWidth="1"/>
    <col min="11278" max="11519" width="9.140625" style="36"/>
    <col min="11520" max="11520" width="50.85546875" style="36" customWidth="1"/>
    <col min="11521" max="11521" width="10.7109375" style="36" customWidth="1"/>
    <col min="11522" max="11522" width="12.28515625" style="36" customWidth="1"/>
    <col min="11523" max="11524" width="10.5703125" style="36" bestFit="1" customWidth="1"/>
    <col min="11525" max="11525" width="12" style="36" bestFit="1" customWidth="1"/>
    <col min="11526" max="11527" width="9.28515625" style="36" bestFit="1" customWidth="1"/>
    <col min="11528" max="11529" width="10.7109375" style="36" bestFit="1" customWidth="1"/>
    <col min="11530" max="11531" width="10.85546875" style="36" bestFit="1" customWidth="1"/>
    <col min="11532" max="11532" width="10.5703125" style="36" bestFit="1" customWidth="1"/>
    <col min="11533" max="11533" width="9.28515625" style="36" bestFit="1" customWidth="1"/>
    <col min="11534" max="11775" width="9.140625" style="36"/>
    <col min="11776" max="11776" width="50.85546875" style="36" customWidth="1"/>
    <col min="11777" max="11777" width="10.7109375" style="36" customWidth="1"/>
    <col min="11778" max="11778" width="12.28515625" style="36" customWidth="1"/>
    <col min="11779" max="11780" width="10.5703125" style="36" bestFit="1" customWidth="1"/>
    <col min="11781" max="11781" width="12" style="36" bestFit="1" customWidth="1"/>
    <col min="11782" max="11783" width="9.28515625" style="36" bestFit="1" customWidth="1"/>
    <col min="11784" max="11785" width="10.7109375" style="36" bestFit="1" customWidth="1"/>
    <col min="11786" max="11787" width="10.85546875" style="36" bestFit="1" customWidth="1"/>
    <col min="11788" max="11788" width="10.5703125" style="36" bestFit="1" customWidth="1"/>
    <col min="11789" max="11789" width="9.28515625" style="36" bestFit="1" customWidth="1"/>
    <col min="11790" max="12031" width="9.140625" style="36"/>
    <col min="12032" max="12032" width="50.85546875" style="36" customWidth="1"/>
    <col min="12033" max="12033" width="10.7109375" style="36" customWidth="1"/>
    <col min="12034" max="12034" width="12.28515625" style="36" customWidth="1"/>
    <col min="12035" max="12036" width="10.5703125" style="36" bestFit="1" customWidth="1"/>
    <col min="12037" max="12037" width="12" style="36" bestFit="1" customWidth="1"/>
    <col min="12038" max="12039" width="9.28515625" style="36" bestFit="1" customWidth="1"/>
    <col min="12040" max="12041" width="10.7109375" style="36" bestFit="1" customWidth="1"/>
    <col min="12042" max="12043" width="10.85546875" style="36" bestFit="1" customWidth="1"/>
    <col min="12044" max="12044" width="10.5703125" style="36" bestFit="1" customWidth="1"/>
    <col min="12045" max="12045" width="9.28515625" style="36" bestFit="1" customWidth="1"/>
    <col min="12046" max="12287" width="9.140625" style="36"/>
    <col min="12288" max="12288" width="50.85546875" style="36" customWidth="1"/>
    <col min="12289" max="12289" width="10.7109375" style="36" customWidth="1"/>
    <col min="12290" max="12290" width="12.28515625" style="36" customWidth="1"/>
    <col min="12291" max="12292" width="10.5703125" style="36" bestFit="1" customWidth="1"/>
    <col min="12293" max="12293" width="12" style="36" bestFit="1" customWidth="1"/>
    <col min="12294" max="12295" width="9.28515625" style="36" bestFit="1" customWidth="1"/>
    <col min="12296" max="12297" width="10.7109375" style="36" bestFit="1" customWidth="1"/>
    <col min="12298" max="12299" width="10.85546875" style="36" bestFit="1" customWidth="1"/>
    <col min="12300" max="12300" width="10.5703125" style="36" bestFit="1" customWidth="1"/>
    <col min="12301" max="12301" width="9.28515625" style="36" bestFit="1" customWidth="1"/>
    <col min="12302" max="12543" width="9.140625" style="36"/>
    <col min="12544" max="12544" width="50.85546875" style="36" customWidth="1"/>
    <col min="12545" max="12545" width="10.7109375" style="36" customWidth="1"/>
    <col min="12546" max="12546" width="12.28515625" style="36" customWidth="1"/>
    <col min="12547" max="12548" width="10.5703125" style="36" bestFit="1" customWidth="1"/>
    <col min="12549" max="12549" width="12" style="36" bestFit="1" customWidth="1"/>
    <col min="12550" max="12551" width="9.28515625" style="36" bestFit="1" customWidth="1"/>
    <col min="12552" max="12553" width="10.7109375" style="36" bestFit="1" customWidth="1"/>
    <col min="12554" max="12555" width="10.85546875" style="36" bestFit="1" customWidth="1"/>
    <col min="12556" max="12556" width="10.5703125" style="36" bestFit="1" customWidth="1"/>
    <col min="12557" max="12557" width="9.28515625" style="36" bestFit="1" customWidth="1"/>
    <col min="12558" max="12799" width="9.140625" style="36"/>
    <col min="12800" max="12800" width="50.85546875" style="36" customWidth="1"/>
    <col min="12801" max="12801" width="10.7109375" style="36" customWidth="1"/>
    <col min="12802" max="12802" width="12.28515625" style="36" customWidth="1"/>
    <col min="12803" max="12804" width="10.5703125" style="36" bestFit="1" customWidth="1"/>
    <col min="12805" max="12805" width="12" style="36" bestFit="1" customWidth="1"/>
    <col min="12806" max="12807" width="9.28515625" style="36" bestFit="1" customWidth="1"/>
    <col min="12808" max="12809" width="10.7109375" style="36" bestFit="1" customWidth="1"/>
    <col min="12810" max="12811" width="10.85546875" style="36" bestFit="1" customWidth="1"/>
    <col min="12812" max="12812" width="10.5703125" style="36" bestFit="1" customWidth="1"/>
    <col min="12813" max="12813" width="9.28515625" style="36" bestFit="1" customWidth="1"/>
    <col min="12814" max="13055" width="9.140625" style="36"/>
    <col min="13056" max="13056" width="50.85546875" style="36" customWidth="1"/>
    <col min="13057" max="13057" width="10.7109375" style="36" customWidth="1"/>
    <col min="13058" max="13058" width="12.28515625" style="36" customWidth="1"/>
    <col min="13059" max="13060" width="10.5703125" style="36" bestFit="1" customWidth="1"/>
    <col min="13061" max="13061" width="12" style="36" bestFit="1" customWidth="1"/>
    <col min="13062" max="13063" width="9.28515625" style="36" bestFit="1" customWidth="1"/>
    <col min="13064" max="13065" width="10.7109375" style="36" bestFit="1" customWidth="1"/>
    <col min="13066" max="13067" width="10.85546875" style="36" bestFit="1" customWidth="1"/>
    <col min="13068" max="13068" width="10.5703125" style="36" bestFit="1" customWidth="1"/>
    <col min="13069" max="13069" width="9.28515625" style="36" bestFit="1" customWidth="1"/>
    <col min="13070" max="13311" width="9.140625" style="36"/>
    <col min="13312" max="13312" width="50.85546875" style="36" customWidth="1"/>
    <col min="13313" max="13313" width="10.7109375" style="36" customWidth="1"/>
    <col min="13314" max="13314" width="12.28515625" style="36" customWidth="1"/>
    <col min="13315" max="13316" width="10.5703125" style="36" bestFit="1" customWidth="1"/>
    <col min="13317" max="13317" width="12" style="36" bestFit="1" customWidth="1"/>
    <col min="13318" max="13319" width="9.28515625" style="36" bestFit="1" customWidth="1"/>
    <col min="13320" max="13321" width="10.7109375" style="36" bestFit="1" customWidth="1"/>
    <col min="13322" max="13323" width="10.85546875" style="36" bestFit="1" customWidth="1"/>
    <col min="13324" max="13324" width="10.5703125" style="36" bestFit="1" customWidth="1"/>
    <col min="13325" max="13325" width="9.28515625" style="36" bestFit="1" customWidth="1"/>
    <col min="13326" max="13567" width="9.140625" style="36"/>
    <col min="13568" max="13568" width="50.85546875" style="36" customWidth="1"/>
    <col min="13569" max="13569" width="10.7109375" style="36" customWidth="1"/>
    <col min="13570" max="13570" width="12.28515625" style="36" customWidth="1"/>
    <col min="13571" max="13572" width="10.5703125" style="36" bestFit="1" customWidth="1"/>
    <col min="13573" max="13573" width="12" style="36" bestFit="1" customWidth="1"/>
    <col min="13574" max="13575" width="9.28515625" style="36" bestFit="1" customWidth="1"/>
    <col min="13576" max="13577" width="10.7109375" style="36" bestFit="1" customWidth="1"/>
    <col min="13578" max="13579" width="10.85546875" style="36" bestFit="1" customWidth="1"/>
    <col min="13580" max="13580" width="10.5703125" style="36" bestFit="1" customWidth="1"/>
    <col min="13581" max="13581" width="9.28515625" style="36" bestFit="1" customWidth="1"/>
    <col min="13582" max="13823" width="9.140625" style="36"/>
    <col min="13824" max="13824" width="50.85546875" style="36" customWidth="1"/>
    <col min="13825" max="13825" width="10.7109375" style="36" customWidth="1"/>
    <col min="13826" max="13826" width="12.28515625" style="36" customWidth="1"/>
    <col min="13827" max="13828" width="10.5703125" style="36" bestFit="1" customWidth="1"/>
    <col min="13829" max="13829" width="12" style="36" bestFit="1" customWidth="1"/>
    <col min="13830" max="13831" width="9.28515625" style="36" bestFit="1" customWidth="1"/>
    <col min="13832" max="13833" width="10.7109375" style="36" bestFit="1" customWidth="1"/>
    <col min="13834" max="13835" width="10.85546875" style="36" bestFit="1" customWidth="1"/>
    <col min="13836" max="13836" width="10.5703125" style="36" bestFit="1" customWidth="1"/>
    <col min="13837" max="13837" width="9.28515625" style="36" bestFit="1" customWidth="1"/>
    <col min="13838" max="14079" width="9.140625" style="36"/>
    <col min="14080" max="14080" width="50.85546875" style="36" customWidth="1"/>
    <col min="14081" max="14081" width="10.7109375" style="36" customWidth="1"/>
    <col min="14082" max="14082" width="12.28515625" style="36" customWidth="1"/>
    <col min="14083" max="14084" width="10.5703125" style="36" bestFit="1" customWidth="1"/>
    <col min="14085" max="14085" width="12" style="36" bestFit="1" customWidth="1"/>
    <col min="14086" max="14087" width="9.28515625" style="36" bestFit="1" customWidth="1"/>
    <col min="14088" max="14089" width="10.7109375" style="36" bestFit="1" customWidth="1"/>
    <col min="14090" max="14091" width="10.85546875" style="36" bestFit="1" customWidth="1"/>
    <col min="14092" max="14092" width="10.5703125" style="36" bestFit="1" customWidth="1"/>
    <col min="14093" max="14093" width="9.28515625" style="36" bestFit="1" customWidth="1"/>
    <col min="14094" max="14335" width="9.140625" style="36"/>
    <col min="14336" max="14336" width="50.85546875" style="36" customWidth="1"/>
    <col min="14337" max="14337" width="10.7109375" style="36" customWidth="1"/>
    <col min="14338" max="14338" width="12.28515625" style="36" customWidth="1"/>
    <col min="14339" max="14340" width="10.5703125" style="36" bestFit="1" customWidth="1"/>
    <col min="14341" max="14341" width="12" style="36" bestFit="1" customWidth="1"/>
    <col min="14342" max="14343" width="9.28515625" style="36" bestFit="1" customWidth="1"/>
    <col min="14344" max="14345" width="10.7109375" style="36" bestFit="1" customWidth="1"/>
    <col min="14346" max="14347" width="10.85546875" style="36" bestFit="1" customWidth="1"/>
    <col min="14348" max="14348" width="10.5703125" style="36" bestFit="1" customWidth="1"/>
    <col min="14349" max="14349" width="9.28515625" style="36" bestFit="1" customWidth="1"/>
    <col min="14350" max="14591" width="9.140625" style="36"/>
    <col min="14592" max="14592" width="50.85546875" style="36" customWidth="1"/>
    <col min="14593" max="14593" width="10.7109375" style="36" customWidth="1"/>
    <col min="14594" max="14594" width="12.28515625" style="36" customWidth="1"/>
    <col min="14595" max="14596" width="10.5703125" style="36" bestFit="1" customWidth="1"/>
    <col min="14597" max="14597" width="12" style="36" bestFit="1" customWidth="1"/>
    <col min="14598" max="14599" width="9.28515625" style="36" bestFit="1" customWidth="1"/>
    <col min="14600" max="14601" width="10.7109375" style="36" bestFit="1" customWidth="1"/>
    <col min="14602" max="14603" width="10.85546875" style="36" bestFit="1" customWidth="1"/>
    <col min="14604" max="14604" width="10.5703125" style="36" bestFit="1" customWidth="1"/>
    <col min="14605" max="14605" width="9.28515625" style="36" bestFit="1" customWidth="1"/>
    <col min="14606" max="14847" width="9.140625" style="36"/>
    <col min="14848" max="14848" width="50.85546875" style="36" customWidth="1"/>
    <col min="14849" max="14849" width="10.7109375" style="36" customWidth="1"/>
    <col min="14850" max="14850" width="12.28515625" style="36" customWidth="1"/>
    <col min="14851" max="14852" width="10.5703125" style="36" bestFit="1" customWidth="1"/>
    <col min="14853" max="14853" width="12" style="36" bestFit="1" customWidth="1"/>
    <col min="14854" max="14855" width="9.28515625" style="36" bestFit="1" customWidth="1"/>
    <col min="14856" max="14857" width="10.7109375" style="36" bestFit="1" customWidth="1"/>
    <col min="14858" max="14859" width="10.85546875" style="36" bestFit="1" customWidth="1"/>
    <col min="14860" max="14860" width="10.5703125" style="36" bestFit="1" customWidth="1"/>
    <col min="14861" max="14861" width="9.28515625" style="36" bestFit="1" customWidth="1"/>
    <col min="14862" max="15103" width="9.140625" style="36"/>
    <col min="15104" max="15104" width="50.85546875" style="36" customWidth="1"/>
    <col min="15105" max="15105" width="10.7109375" style="36" customWidth="1"/>
    <col min="15106" max="15106" width="12.28515625" style="36" customWidth="1"/>
    <col min="15107" max="15108" width="10.5703125" style="36" bestFit="1" customWidth="1"/>
    <col min="15109" max="15109" width="12" style="36" bestFit="1" customWidth="1"/>
    <col min="15110" max="15111" width="9.28515625" style="36" bestFit="1" customWidth="1"/>
    <col min="15112" max="15113" width="10.7109375" style="36" bestFit="1" customWidth="1"/>
    <col min="15114" max="15115" width="10.85546875" style="36" bestFit="1" customWidth="1"/>
    <col min="15116" max="15116" width="10.5703125" style="36" bestFit="1" customWidth="1"/>
    <col min="15117" max="15117" width="9.28515625" style="36" bestFit="1" customWidth="1"/>
    <col min="15118" max="15359" width="9.140625" style="36"/>
    <col min="15360" max="15360" width="50.85546875" style="36" customWidth="1"/>
    <col min="15361" max="15361" width="10.7109375" style="36" customWidth="1"/>
    <col min="15362" max="15362" width="12.28515625" style="36" customWidth="1"/>
    <col min="15363" max="15364" width="10.5703125" style="36" bestFit="1" customWidth="1"/>
    <col min="15365" max="15365" width="12" style="36" bestFit="1" customWidth="1"/>
    <col min="15366" max="15367" width="9.28515625" style="36" bestFit="1" customWidth="1"/>
    <col min="15368" max="15369" width="10.7109375" style="36" bestFit="1" customWidth="1"/>
    <col min="15370" max="15371" width="10.85546875" style="36" bestFit="1" customWidth="1"/>
    <col min="15372" max="15372" width="10.5703125" style="36" bestFit="1" customWidth="1"/>
    <col min="15373" max="15373" width="9.28515625" style="36" bestFit="1" customWidth="1"/>
    <col min="15374" max="15615" width="9.140625" style="36"/>
    <col min="15616" max="15616" width="50.85546875" style="36" customWidth="1"/>
    <col min="15617" max="15617" width="10.7109375" style="36" customWidth="1"/>
    <col min="15618" max="15618" width="12.28515625" style="36" customWidth="1"/>
    <col min="15619" max="15620" width="10.5703125" style="36" bestFit="1" customWidth="1"/>
    <col min="15621" max="15621" width="12" style="36" bestFit="1" customWidth="1"/>
    <col min="15622" max="15623" width="9.28515625" style="36" bestFit="1" customWidth="1"/>
    <col min="15624" max="15625" width="10.7109375" style="36" bestFit="1" customWidth="1"/>
    <col min="15626" max="15627" width="10.85546875" style="36" bestFit="1" customWidth="1"/>
    <col min="15628" max="15628" width="10.5703125" style="36" bestFit="1" customWidth="1"/>
    <col min="15629" max="15629" width="9.28515625" style="36" bestFit="1" customWidth="1"/>
    <col min="15630" max="15871" width="9.140625" style="36"/>
    <col min="15872" max="15872" width="50.85546875" style="36" customWidth="1"/>
    <col min="15873" max="15873" width="10.7109375" style="36" customWidth="1"/>
    <col min="15874" max="15874" width="12.28515625" style="36" customWidth="1"/>
    <col min="15875" max="15876" width="10.5703125" style="36" bestFit="1" customWidth="1"/>
    <col min="15877" max="15877" width="12" style="36" bestFit="1" customWidth="1"/>
    <col min="15878" max="15879" width="9.28515625" style="36" bestFit="1" customWidth="1"/>
    <col min="15880" max="15881" width="10.7109375" style="36" bestFit="1" customWidth="1"/>
    <col min="15882" max="15883" width="10.85546875" style="36" bestFit="1" customWidth="1"/>
    <col min="15884" max="15884" width="10.5703125" style="36" bestFit="1" customWidth="1"/>
    <col min="15885" max="15885" width="9.28515625" style="36" bestFit="1" customWidth="1"/>
    <col min="15886" max="16127" width="9.140625" style="36"/>
    <col min="16128" max="16128" width="50.85546875" style="36" customWidth="1"/>
    <col min="16129" max="16129" width="10.7109375" style="36" customWidth="1"/>
    <col min="16130" max="16130" width="12.28515625" style="36" customWidth="1"/>
    <col min="16131" max="16132" width="10.5703125" style="36" bestFit="1" customWidth="1"/>
    <col min="16133" max="16133" width="12" style="36" bestFit="1" customWidth="1"/>
    <col min="16134" max="16135" width="9.28515625" style="36" bestFit="1" customWidth="1"/>
    <col min="16136" max="16137" width="10.7109375" style="36" bestFit="1" customWidth="1"/>
    <col min="16138" max="16139" width="10.85546875" style="36" bestFit="1" customWidth="1"/>
    <col min="16140" max="16140" width="10.5703125" style="36" bestFit="1" customWidth="1"/>
    <col min="16141" max="16141" width="9.28515625" style="36" bestFit="1" customWidth="1"/>
    <col min="16142" max="16384" width="9.140625" style="36"/>
  </cols>
  <sheetData>
    <row r="1" spans="1:15" x14ac:dyDescent="0.25">
      <c r="A1" s="92"/>
      <c r="B1" s="148" t="s">
        <v>151</v>
      </c>
      <c r="C1" s="148"/>
      <c r="D1" s="148"/>
      <c r="E1" s="148"/>
      <c r="F1" s="148"/>
      <c r="G1" s="148"/>
      <c r="H1" s="148"/>
      <c r="I1" s="148"/>
      <c r="J1" s="148"/>
      <c r="K1" s="148"/>
      <c r="L1" s="93"/>
      <c r="M1" s="93"/>
      <c r="N1" s="93"/>
    </row>
    <row r="2" spans="1:15" x14ac:dyDescent="0.25">
      <c r="A2" s="92"/>
      <c r="B2" s="94" t="s">
        <v>152</v>
      </c>
      <c r="C2" s="94"/>
      <c r="D2" s="94"/>
      <c r="E2" s="94"/>
      <c r="F2" s="94"/>
      <c r="G2" s="95"/>
      <c r="H2" s="93"/>
      <c r="I2" s="93"/>
      <c r="J2" s="93"/>
      <c r="K2" s="93"/>
      <c r="L2" s="93"/>
      <c r="M2" s="93"/>
      <c r="N2" s="93"/>
    </row>
    <row r="3" spans="1:15" x14ac:dyDescent="0.25">
      <c r="A3" s="135" t="s">
        <v>1</v>
      </c>
      <c r="B3" s="149" t="s">
        <v>2</v>
      </c>
      <c r="C3" s="150" t="s">
        <v>153</v>
      </c>
      <c r="D3" s="151" t="s">
        <v>4</v>
      </c>
      <c r="E3" s="151" t="s">
        <v>5</v>
      </c>
      <c r="F3" s="151" t="s">
        <v>6</v>
      </c>
      <c r="G3" s="151" t="s">
        <v>7</v>
      </c>
      <c r="H3" s="96" t="s">
        <v>8</v>
      </c>
      <c r="I3" s="97"/>
      <c r="J3" s="98"/>
      <c r="K3" s="152" t="s">
        <v>9</v>
      </c>
      <c r="L3" s="153"/>
      <c r="M3" s="153"/>
      <c r="N3" s="154"/>
    </row>
    <row r="4" spans="1:15" x14ac:dyDescent="0.25">
      <c r="A4" s="135"/>
      <c r="B4" s="149"/>
      <c r="C4" s="150"/>
      <c r="D4" s="151"/>
      <c r="E4" s="151"/>
      <c r="F4" s="151"/>
      <c r="G4" s="151"/>
      <c r="H4" s="99" t="s">
        <v>10</v>
      </c>
      <c r="I4" s="99" t="s">
        <v>11</v>
      </c>
      <c r="J4" s="99" t="s">
        <v>12</v>
      </c>
      <c r="K4" s="99" t="s">
        <v>13</v>
      </c>
      <c r="L4" s="99" t="s">
        <v>14</v>
      </c>
      <c r="M4" s="99" t="s">
        <v>15</v>
      </c>
      <c r="N4" s="99" t="s">
        <v>16</v>
      </c>
    </row>
    <row r="5" spans="1:15" s="105" customFormat="1" ht="20.25" x14ac:dyDescent="0.3">
      <c r="A5" s="100"/>
      <c r="B5" s="101" t="s">
        <v>17</v>
      </c>
      <c r="C5" s="102"/>
      <c r="D5" s="102"/>
      <c r="E5" s="102"/>
      <c r="F5" s="102"/>
      <c r="G5" s="103"/>
      <c r="H5" s="104"/>
      <c r="I5" s="104"/>
      <c r="J5" s="104"/>
      <c r="K5" s="104"/>
      <c r="L5" s="104"/>
      <c r="M5" s="104"/>
      <c r="N5" s="104"/>
    </row>
    <row r="6" spans="1:15" x14ac:dyDescent="0.25">
      <c r="A6" s="10"/>
      <c r="B6" s="11" t="s">
        <v>18</v>
      </c>
      <c r="C6" s="12"/>
      <c r="D6" s="12"/>
      <c r="E6" s="12"/>
      <c r="F6" s="12"/>
      <c r="G6" s="13"/>
      <c r="H6" s="14"/>
      <c r="I6" s="14"/>
      <c r="J6" s="14"/>
      <c r="K6" s="14"/>
      <c r="L6" s="14"/>
      <c r="M6" s="14"/>
      <c r="N6" s="14"/>
    </row>
    <row r="7" spans="1:15" x14ac:dyDescent="0.25">
      <c r="A7" s="15" t="s">
        <v>19</v>
      </c>
      <c r="B7" s="16" t="s">
        <v>20</v>
      </c>
      <c r="C7" s="17" t="s">
        <v>21</v>
      </c>
      <c r="D7" s="18">
        <v>8</v>
      </c>
      <c r="E7" s="18">
        <v>11.06</v>
      </c>
      <c r="F7" s="18">
        <v>44.32</v>
      </c>
      <c r="G7" s="18">
        <v>312</v>
      </c>
      <c r="H7" s="19">
        <v>0.14000000000000001</v>
      </c>
      <c r="I7" s="19">
        <v>0.95</v>
      </c>
      <c r="J7" s="19">
        <v>54.8</v>
      </c>
      <c r="K7" s="19">
        <v>146.77000000000001</v>
      </c>
      <c r="L7" s="19">
        <v>221.3</v>
      </c>
      <c r="M7" s="20">
        <v>44.33</v>
      </c>
      <c r="N7" s="20">
        <v>2.34</v>
      </c>
    </row>
    <row r="8" spans="1:15" x14ac:dyDescent="0.25">
      <c r="A8" s="21" t="s">
        <v>22</v>
      </c>
      <c r="B8" s="16" t="s">
        <v>23</v>
      </c>
      <c r="C8" s="17">
        <v>200</v>
      </c>
      <c r="D8" s="18">
        <v>1.6</v>
      </c>
      <c r="E8" s="18">
        <v>1.6</v>
      </c>
      <c r="F8" s="18">
        <v>12.4</v>
      </c>
      <c r="G8" s="18">
        <v>70</v>
      </c>
      <c r="H8" s="19">
        <v>0.04</v>
      </c>
      <c r="I8" s="19">
        <v>1.33</v>
      </c>
      <c r="J8" s="19">
        <v>10</v>
      </c>
      <c r="K8" s="19">
        <v>126.6</v>
      </c>
      <c r="L8" s="19">
        <v>92.8</v>
      </c>
      <c r="M8" s="20">
        <v>15.4</v>
      </c>
      <c r="N8" s="20">
        <v>0.41</v>
      </c>
    </row>
    <row r="9" spans="1:15" x14ac:dyDescent="0.25">
      <c r="A9" s="21" t="s">
        <v>24</v>
      </c>
      <c r="B9" s="16" t="s">
        <v>25</v>
      </c>
      <c r="C9" s="17" t="s">
        <v>26</v>
      </c>
      <c r="D9" s="18">
        <v>12.5</v>
      </c>
      <c r="E9" s="18">
        <v>15.8</v>
      </c>
      <c r="F9" s="18">
        <v>26</v>
      </c>
      <c r="G9" s="18">
        <v>296</v>
      </c>
      <c r="H9" s="19">
        <v>0.01</v>
      </c>
      <c r="I9" s="19">
        <v>0.11</v>
      </c>
      <c r="J9" s="19">
        <v>39</v>
      </c>
      <c r="K9" s="19">
        <v>132</v>
      </c>
      <c r="L9" s="19">
        <v>75</v>
      </c>
      <c r="M9" s="22">
        <v>5.25</v>
      </c>
      <c r="N9" s="22">
        <v>0.15</v>
      </c>
    </row>
    <row r="10" spans="1:15" x14ac:dyDescent="0.25">
      <c r="A10" s="21" t="s">
        <v>27</v>
      </c>
      <c r="B10" s="16" t="s">
        <v>28</v>
      </c>
      <c r="C10" s="17" t="s">
        <v>29</v>
      </c>
      <c r="D10" s="20">
        <v>2.37</v>
      </c>
      <c r="E10" s="20">
        <v>0.3</v>
      </c>
      <c r="F10" s="20">
        <v>13.86</v>
      </c>
      <c r="G10" s="19">
        <v>70.14</v>
      </c>
      <c r="H10" s="19">
        <v>0.3</v>
      </c>
      <c r="I10" s="19">
        <v>0</v>
      </c>
      <c r="J10" s="19">
        <v>0</v>
      </c>
      <c r="K10" s="19">
        <v>6.9</v>
      </c>
      <c r="L10" s="19">
        <v>26.1</v>
      </c>
      <c r="M10" s="20">
        <v>9.9</v>
      </c>
      <c r="N10" s="20">
        <v>0.33</v>
      </c>
    </row>
    <row r="11" spans="1:15" x14ac:dyDescent="0.25">
      <c r="A11" s="23" t="s">
        <v>30</v>
      </c>
      <c r="B11" s="16" t="s">
        <v>31</v>
      </c>
      <c r="C11" s="24" t="s">
        <v>32</v>
      </c>
      <c r="D11" s="25">
        <v>1.5</v>
      </c>
      <c r="E11" s="25">
        <v>0.5</v>
      </c>
      <c r="F11" s="25">
        <v>21</v>
      </c>
      <c r="G11" s="25">
        <v>95</v>
      </c>
      <c r="H11" s="26">
        <v>0.03</v>
      </c>
      <c r="I11" s="26">
        <v>10</v>
      </c>
      <c r="J11" s="26">
        <v>0</v>
      </c>
      <c r="K11" s="26">
        <v>16</v>
      </c>
      <c r="L11" s="26">
        <v>11</v>
      </c>
      <c r="M11" s="25">
        <v>9</v>
      </c>
      <c r="N11" s="25">
        <v>2.2000000000000002</v>
      </c>
    </row>
    <row r="12" spans="1:15" x14ac:dyDescent="0.25">
      <c r="A12" s="27"/>
      <c r="B12" s="11" t="s">
        <v>33</v>
      </c>
      <c r="C12" s="17"/>
      <c r="D12" s="27">
        <f>SUM(D7:D11)</f>
        <v>25.970000000000002</v>
      </c>
      <c r="E12" s="27">
        <f t="shared" ref="E12:N12" si="0">SUM(E7:E11)</f>
        <v>29.26</v>
      </c>
      <c r="F12" s="27">
        <f t="shared" si="0"/>
        <v>117.58</v>
      </c>
      <c r="G12" s="27">
        <f t="shared" si="0"/>
        <v>843.14</v>
      </c>
      <c r="H12" s="27">
        <f t="shared" si="0"/>
        <v>0.52</v>
      </c>
      <c r="I12" s="27">
        <f t="shared" si="0"/>
        <v>12.39</v>
      </c>
      <c r="J12" s="27">
        <f t="shared" si="0"/>
        <v>103.8</v>
      </c>
      <c r="K12" s="27">
        <f t="shared" si="0"/>
        <v>428.27</v>
      </c>
      <c r="L12" s="27">
        <f t="shared" si="0"/>
        <v>426.20000000000005</v>
      </c>
      <c r="M12" s="27">
        <f t="shared" si="0"/>
        <v>83.88</v>
      </c>
      <c r="N12" s="27">
        <f t="shared" si="0"/>
        <v>5.43</v>
      </c>
    </row>
    <row r="13" spans="1:15" ht="20.25" x14ac:dyDescent="0.25">
      <c r="A13" s="21"/>
      <c r="B13" s="101" t="s">
        <v>51</v>
      </c>
      <c r="C13" s="17"/>
      <c r="D13" s="20"/>
      <c r="E13" s="20"/>
      <c r="F13" s="20"/>
      <c r="G13" s="19"/>
      <c r="H13" s="19"/>
      <c r="I13" s="19"/>
      <c r="J13" s="19"/>
      <c r="K13" s="19"/>
      <c r="L13" s="19"/>
      <c r="M13" s="20"/>
      <c r="N13" s="20"/>
    </row>
    <row r="14" spans="1:15" x14ac:dyDescent="0.25">
      <c r="A14" s="21"/>
      <c r="B14" s="38" t="s">
        <v>18</v>
      </c>
      <c r="C14" s="30"/>
      <c r="D14" s="39"/>
      <c r="E14" s="39"/>
      <c r="F14" s="39"/>
      <c r="G14" s="40"/>
      <c r="H14" s="19"/>
      <c r="I14" s="19"/>
      <c r="J14" s="19"/>
      <c r="K14" s="19"/>
      <c r="L14" s="19"/>
      <c r="M14" s="20"/>
      <c r="N14" s="20"/>
    </row>
    <row r="15" spans="1:15" x14ac:dyDescent="0.25">
      <c r="A15" s="21" t="s">
        <v>35</v>
      </c>
      <c r="B15" s="41" t="s">
        <v>36</v>
      </c>
      <c r="C15" s="30" t="s">
        <v>52</v>
      </c>
      <c r="D15" s="20">
        <v>0.85</v>
      </c>
      <c r="E15" s="20">
        <v>3.6</v>
      </c>
      <c r="F15" s="20">
        <v>4.9000000000000004</v>
      </c>
      <c r="G15" s="19">
        <v>55.68</v>
      </c>
      <c r="H15" s="19" t="s">
        <v>53</v>
      </c>
      <c r="I15" s="19">
        <v>3.99</v>
      </c>
      <c r="J15" s="19">
        <v>0</v>
      </c>
      <c r="K15" s="19">
        <v>21.3</v>
      </c>
      <c r="L15" s="19">
        <v>24.36</v>
      </c>
      <c r="M15" s="19">
        <v>12.4</v>
      </c>
      <c r="N15" s="20">
        <v>0.8</v>
      </c>
    </row>
    <row r="16" spans="1:15" x14ac:dyDescent="0.25">
      <c r="A16" s="21" t="s">
        <v>54</v>
      </c>
      <c r="B16" s="31" t="s">
        <v>55</v>
      </c>
      <c r="C16" s="17" t="s">
        <v>39</v>
      </c>
      <c r="D16" s="20">
        <v>25.5</v>
      </c>
      <c r="E16" s="20">
        <v>18</v>
      </c>
      <c r="F16" s="20">
        <v>16.66</v>
      </c>
      <c r="G16" s="19">
        <v>377.5</v>
      </c>
      <c r="H16" s="19">
        <v>3.3</v>
      </c>
      <c r="I16" s="19">
        <v>18.88</v>
      </c>
      <c r="J16" s="19">
        <v>3.2</v>
      </c>
      <c r="K16" s="19">
        <v>1095</v>
      </c>
      <c r="L16" s="19">
        <v>64.5</v>
      </c>
      <c r="M16" s="19">
        <v>61.33</v>
      </c>
      <c r="N16" s="20">
        <v>180.33</v>
      </c>
      <c r="O16" s="73"/>
    </row>
    <row r="17" spans="1:14" x14ac:dyDescent="0.25">
      <c r="A17" s="21" t="s">
        <v>27</v>
      </c>
      <c r="B17" s="42" t="s">
        <v>57</v>
      </c>
      <c r="C17" s="43">
        <v>15</v>
      </c>
      <c r="D17" s="44">
        <v>1.41</v>
      </c>
      <c r="E17" s="44">
        <v>1.43</v>
      </c>
      <c r="F17" s="44">
        <v>11.2</v>
      </c>
      <c r="G17" s="44">
        <v>37.5</v>
      </c>
      <c r="H17" s="19">
        <v>2E-3</v>
      </c>
      <c r="I17" s="19">
        <v>3.5000000000000001E-3</v>
      </c>
      <c r="J17" s="19">
        <v>9</v>
      </c>
      <c r="K17" s="19">
        <v>0.23</v>
      </c>
      <c r="L17" s="19">
        <v>0.23</v>
      </c>
      <c r="M17" s="19">
        <v>0</v>
      </c>
      <c r="N17" s="20">
        <v>0.23</v>
      </c>
    </row>
    <row r="18" spans="1:14" s="1" customFormat="1" x14ac:dyDescent="0.25">
      <c r="A18" s="21" t="s">
        <v>58</v>
      </c>
      <c r="B18" s="45" t="s">
        <v>59</v>
      </c>
      <c r="C18" s="17">
        <v>200</v>
      </c>
      <c r="D18" s="20">
        <v>1</v>
      </c>
      <c r="E18" s="20">
        <v>0</v>
      </c>
      <c r="F18" s="20">
        <v>20.2</v>
      </c>
      <c r="G18" s="19">
        <v>84.8</v>
      </c>
      <c r="H18" s="19">
        <v>0.02</v>
      </c>
      <c r="I18" s="19">
        <v>4</v>
      </c>
      <c r="J18" s="19">
        <v>0</v>
      </c>
      <c r="K18" s="19">
        <v>1.4</v>
      </c>
      <c r="L18" s="19">
        <v>8</v>
      </c>
      <c r="M18" s="20">
        <v>2.8</v>
      </c>
      <c r="N18" s="20">
        <v>0.13</v>
      </c>
    </row>
    <row r="19" spans="1:14" x14ac:dyDescent="0.25">
      <c r="A19" s="21" t="s">
        <v>27</v>
      </c>
      <c r="B19" s="16" t="s">
        <v>28</v>
      </c>
      <c r="C19" s="17" t="s">
        <v>29</v>
      </c>
      <c r="D19" s="20">
        <v>2.37</v>
      </c>
      <c r="E19" s="20">
        <v>0.3</v>
      </c>
      <c r="F19" s="20">
        <v>13.86</v>
      </c>
      <c r="G19" s="19">
        <v>70.14</v>
      </c>
      <c r="H19" s="19">
        <v>0.3</v>
      </c>
      <c r="I19" s="19">
        <v>0</v>
      </c>
      <c r="J19" s="19">
        <v>0</v>
      </c>
      <c r="K19" s="19">
        <v>6.9</v>
      </c>
      <c r="L19" s="19">
        <v>26.1</v>
      </c>
      <c r="M19" s="20">
        <v>9.9</v>
      </c>
      <c r="N19" s="20">
        <v>0.33</v>
      </c>
    </row>
    <row r="20" spans="1:14" x14ac:dyDescent="0.25">
      <c r="A20" s="21" t="s">
        <v>47</v>
      </c>
      <c r="B20" s="31" t="s">
        <v>49</v>
      </c>
      <c r="C20" s="17" t="s">
        <v>60</v>
      </c>
      <c r="D20" s="20">
        <v>1.68</v>
      </c>
      <c r="E20" s="20">
        <v>0.33</v>
      </c>
      <c r="F20" s="20">
        <v>14.1</v>
      </c>
      <c r="G20" s="19">
        <v>68.97</v>
      </c>
      <c r="H20" s="19">
        <v>0.03</v>
      </c>
      <c r="I20" s="19">
        <v>0</v>
      </c>
      <c r="J20" s="19">
        <v>0</v>
      </c>
      <c r="K20" s="19">
        <v>6.9</v>
      </c>
      <c r="L20" s="19">
        <v>31.8</v>
      </c>
      <c r="M20" s="19">
        <v>7.5</v>
      </c>
      <c r="N20" s="20">
        <v>0.93</v>
      </c>
    </row>
    <row r="21" spans="1:14" x14ac:dyDescent="0.25">
      <c r="A21" s="21"/>
      <c r="B21" s="46" t="s">
        <v>33</v>
      </c>
      <c r="C21" s="30"/>
      <c r="D21" s="47">
        <f>SUM(D15:D20)</f>
        <v>32.81</v>
      </c>
      <c r="E21" s="47">
        <f t="shared" ref="E21:N21" si="1">SUM(E15:E20)</f>
        <v>23.66</v>
      </c>
      <c r="F21" s="47">
        <f t="shared" si="1"/>
        <v>80.92</v>
      </c>
      <c r="G21" s="47">
        <f t="shared" si="1"/>
        <v>694.59</v>
      </c>
      <c r="H21" s="47">
        <f t="shared" si="1"/>
        <v>3.6519999999999992</v>
      </c>
      <c r="I21" s="47">
        <f t="shared" si="1"/>
        <v>26.873499999999996</v>
      </c>
      <c r="J21" s="47">
        <f t="shared" si="1"/>
        <v>12.2</v>
      </c>
      <c r="K21" s="47">
        <f t="shared" si="1"/>
        <v>1131.7300000000002</v>
      </c>
      <c r="L21" s="47">
        <f t="shared" si="1"/>
        <v>154.99</v>
      </c>
      <c r="M21" s="47">
        <f t="shared" si="1"/>
        <v>93.93</v>
      </c>
      <c r="N21" s="47">
        <f t="shared" si="1"/>
        <v>182.75000000000003</v>
      </c>
    </row>
    <row r="22" spans="1:14" x14ac:dyDescent="0.25">
      <c r="A22" s="106"/>
      <c r="B22" s="36"/>
      <c r="C22" s="107"/>
      <c r="D22" s="108"/>
      <c r="E22" s="108"/>
      <c r="F22" s="108"/>
      <c r="G22" s="109"/>
      <c r="H22" s="109"/>
      <c r="I22" s="109"/>
      <c r="J22" s="109"/>
      <c r="K22" s="109"/>
      <c r="L22" s="109"/>
      <c r="M22" s="47"/>
      <c r="N22" s="47"/>
    </row>
    <row r="23" spans="1:14" ht="20.25" x14ac:dyDescent="0.3">
      <c r="A23" s="21"/>
      <c r="B23" s="110" t="s">
        <v>69</v>
      </c>
      <c r="C23" s="17"/>
      <c r="D23" s="27"/>
      <c r="E23" s="27"/>
      <c r="F23" s="27"/>
      <c r="G23" s="79"/>
      <c r="H23" s="79"/>
      <c r="I23" s="79"/>
      <c r="J23" s="79"/>
      <c r="K23" s="79"/>
      <c r="L23" s="79"/>
      <c r="M23" s="27"/>
      <c r="N23" s="27"/>
    </row>
    <row r="24" spans="1:14" x14ac:dyDescent="0.25">
      <c r="A24" s="21"/>
      <c r="B24" s="11" t="s">
        <v>18</v>
      </c>
      <c r="C24" s="17"/>
      <c r="D24" s="20"/>
      <c r="E24" s="20"/>
      <c r="F24" s="20"/>
      <c r="G24" s="19"/>
      <c r="H24" s="19"/>
      <c r="I24" s="19"/>
      <c r="J24" s="19"/>
      <c r="K24" s="19"/>
      <c r="L24" s="19"/>
      <c r="M24" s="20"/>
      <c r="N24" s="20"/>
    </row>
    <row r="25" spans="1:14" x14ac:dyDescent="0.25">
      <c r="A25" s="53" t="s">
        <v>70</v>
      </c>
      <c r="B25" s="16" t="s">
        <v>71</v>
      </c>
      <c r="C25" s="17" t="s">
        <v>21</v>
      </c>
      <c r="D25" s="20">
        <v>4.8</v>
      </c>
      <c r="E25" s="20">
        <v>4.2</v>
      </c>
      <c r="F25" s="20">
        <v>17.2</v>
      </c>
      <c r="G25" s="19">
        <v>126</v>
      </c>
      <c r="H25" s="19">
        <v>7.0000000000000007E-2</v>
      </c>
      <c r="I25" s="19">
        <v>0.6</v>
      </c>
      <c r="J25" s="19">
        <v>26.4</v>
      </c>
      <c r="K25" s="19">
        <v>130.4</v>
      </c>
      <c r="L25" s="19">
        <v>109.5</v>
      </c>
      <c r="M25" s="20">
        <v>21.34</v>
      </c>
      <c r="N25" s="20">
        <v>0.52</v>
      </c>
    </row>
    <row r="26" spans="1:14" x14ac:dyDescent="0.25">
      <c r="A26" s="21" t="s">
        <v>72</v>
      </c>
      <c r="B26" s="16" t="s">
        <v>73</v>
      </c>
      <c r="C26" s="17">
        <v>200</v>
      </c>
      <c r="D26" s="20">
        <v>0.13</v>
      </c>
      <c r="E26" s="20">
        <v>0.02</v>
      </c>
      <c r="F26" s="20">
        <v>15</v>
      </c>
      <c r="G26" s="19">
        <v>62</v>
      </c>
      <c r="H26" s="19">
        <v>0</v>
      </c>
      <c r="I26" s="19">
        <v>83</v>
      </c>
      <c r="J26" s="19">
        <v>0</v>
      </c>
      <c r="K26" s="19">
        <v>14.2</v>
      </c>
      <c r="L26" s="19">
        <v>4.4000000000000004</v>
      </c>
      <c r="M26" s="20">
        <v>2.4</v>
      </c>
      <c r="N26" s="20">
        <v>0.36</v>
      </c>
    </row>
    <row r="27" spans="1:14" x14ac:dyDescent="0.25">
      <c r="A27" s="23" t="s">
        <v>74</v>
      </c>
      <c r="B27" s="31" t="s">
        <v>75</v>
      </c>
      <c r="C27" s="54" t="s">
        <v>48</v>
      </c>
      <c r="D27" s="55">
        <v>5.08</v>
      </c>
      <c r="E27" s="55">
        <v>4.5999999999999996</v>
      </c>
      <c r="F27" s="55">
        <v>0.28000000000000003</v>
      </c>
      <c r="G27" s="55">
        <v>62.8</v>
      </c>
      <c r="H27" s="56">
        <v>0.03</v>
      </c>
      <c r="I27" s="19">
        <v>0</v>
      </c>
      <c r="J27" s="19">
        <v>100</v>
      </c>
      <c r="K27" s="19">
        <v>22</v>
      </c>
      <c r="L27" s="19">
        <v>76.8</v>
      </c>
      <c r="M27" s="20">
        <v>4.8</v>
      </c>
      <c r="N27" s="20">
        <v>1</v>
      </c>
    </row>
    <row r="28" spans="1:14" x14ac:dyDescent="0.25">
      <c r="A28" s="21" t="s">
        <v>27</v>
      </c>
      <c r="B28" s="42" t="s">
        <v>28</v>
      </c>
      <c r="C28" s="17" t="s">
        <v>29</v>
      </c>
      <c r="D28" s="44">
        <v>2.37</v>
      </c>
      <c r="E28" s="44">
        <v>0.3</v>
      </c>
      <c r="F28" s="44">
        <v>13.86</v>
      </c>
      <c r="G28" s="44">
        <v>70.14</v>
      </c>
      <c r="H28" s="19">
        <v>0.3</v>
      </c>
      <c r="I28" s="19">
        <v>0</v>
      </c>
      <c r="J28" s="19">
        <v>0</v>
      </c>
      <c r="K28" s="19">
        <v>6.9</v>
      </c>
      <c r="L28" s="19">
        <v>26.1</v>
      </c>
      <c r="M28" s="20">
        <v>9.9</v>
      </c>
      <c r="N28" s="20">
        <v>0.33</v>
      </c>
    </row>
    <row r="29" spans="1:14" x14ac:dyDescent="0.25">
      <c r="A29" s="23" t="s">
        <v>30</v>
      </c>
      <c r="B29" s="16" t="s">
        <v>31</v>
      </c>
      <c r="C29" s="24" t="s">
        <v>32</v>
      </c>
      <c r="D29" s="25">
        <v>1.5</v>
      </c>
      <c r="E29" s="25">
        <v>0.5</v>
      </c>
      <c r="F29" s="25">
        <v>21</v>
      </c>
      <c r="G29" s="25">
        <v>95</v>
      </c>
      <c r="H29" s="26">
        <v>0.03</v>
      </c>
      <c r="I29" s="26">
        <v>10</v>
      </c>
      <c r="J29" s="26">
        <v>0</v>
      </c>
      <c r="K29" s="26">
        <v>16</v>
      </c>
      <c r="L29" s="26">
        <v>11</v>
      </c>
      <c r="M29" s="25">
        <v>9</v>
      </c>
      <c r="N29" s="25">
        <v>2.2000000000000002</v>
      </c>
    </row>
    <row r="30" spans="1:14" x14ac:dyDescent="0.25">
      <c r="A30" s="21"/>
      <c r="B30" s="11" t="s">
        <v>33</v>
      </c>
      <c r="C30" s="17"/>
      <c r="D30" s="27">
        <f t="shared" ref="D30:N30" si="2">SUM(D25:D29)</f>
        <v>13.879999999999999</v>
      </c>
      <c r="E30" s="27">
        <f t="shared" si="2"/>
        <v>9.620000000000001</v>
      </c>
      <c r="F30" s="27">
        <f t="shared" si="2"/>
        <v>67.34</v>
      </c>
      <c r="G30" s="27">
        <f t="shared" si="2"/>
        <v>415.94</v>
      </c>
      <c r="H30" s="27">
        <f t="shared" si="2"/>
        <v>0.43000000000000005</v>
      </c>
      <c r="I30" s="27">
        <f t="shared" si="2"/>
        <v>93.6</v>
      </c>
      <c r="J30" s="27">
        <f t="shared" si="2"/>
        <v>126.4</v>
      </c>
      <c r="K30" s="27">
        <f t="shared" si="2"/>
        <v>189.5</v>
      </c>
      <c r="L30" s="27">
        <f t="shared" si="2"/>
        <v>227.79999999999998</v>
      </c>
      <c r="M30" s="27">
        <f t="shared" si="2"/>
        <v>47.44</v>
      </c>
      <c r="N30" s="27">
        <f t="shared" si="2"/>
        <v>4.41</v>
      </c>
    </row>
    <row r="31" spans="1:14" x14ac:dyDescent="0.25">
      <c r="A31" s="21"/>
      <c r="B31" s="11"/>
      <c r="C31" s="17"/>
      <c r="D31" s="27"/>
      <c r="E31" s="27"/>
      <c r="F31" s="27"/>
      <c r="G31" s="79"/>
      <c r="H31" s="79"/>
      <c r="I31" s="79"/>
      <c r="J31" s="79"/>
      <c r="K31" s="79"/>
      <c r="L31" s="79"/>
      <c r="M31" s="27"/>
      <c r="N31" s="27"/>
    </row>
    <row r="32" spans="1:14" ht="20.25" x14ac:dyDescent="0.3">
      <c r="A32" s="21"/>
      <c r="B32" s="110" t="s">
        <v>83</v>
      </c>
      <c r="C32" s="17"/>
      <c r="D32" s="27"/>
      <c r="E32" s="27"/>
      <c r="F32" s="27"/>
      <c r="G32" s="79"/>
      <c r="H32" s="79"/>
      <c r="I32" s="79"/>
      <c r="J32" s="79"/>
      <c r="K32" s="79"/>
      <c r="L32" s="79"/>
      <c r="M32" s="27"/>
      <c r="N32" s="27"/>
    </row>
    <row r="33" spans="1:14" x14ac:dyDescent="0.25">
      <c r="A33" s="106"/>
      <c r="B33" s="111" t="s">
        <v>18</v>
      </c>
      <c r="C33" s="112"/>
      <c r="D33" s="22"/>
      <c r="E33" s="22"/>
      <c r="F33" s="22"/>
      <c r="G33" s="113"/>
      <c r="H33" s="113"/>
      <c r="I33" s="113"/>
      <c r="J33" s="113"/>
      <c r="K33" s="113"/>
      <c r="L33" s="113"/>
      <c r="M33" s="20"/>
      <c r="N33" s="20"/>
    </row>
    <row r="34" spans="1:14" x14ac:dyDescent="0.25">
      <c r="A34" s="21" t="s">
        <v>35</v>
      </c>
      <c r="B34" s="41" t="s">
        <v>36</v>
      </c>
      <c r="C34" s="30" t="s">
        <v>52</v>
      </c>
      <c r="D34" s="20">
        <v>0.85</v>
      </c>
      <c r="E34" s="20">
        <v>3.6</v>
      </c>
      <c r="F34" s="20">
        <v>4.9000000000000004</v>
      </c>
      <c r="G34" s="19">
        <v>55.68</v>
      </c>
      <c r="H34" s="19" t="s">
        <v>53</v>
      </c>
      <c r="I34" s="19">
        <v>3.99</v>
      </c>
      <c r="J34" s="19">
        <v>0</v>
      </c>
      <c r="K34" s="19">
        <v>21.3</v>
      </c>
      <c r="L34" s="19">
        <v>24.36</v>
      </c>
      <c r="M34" s="19">
        <v>12.4</v>
      </c>
      <c r="N34" s="20">
        <v>0.8</v>
      </c>
    </row>
    <row r="35" spans="1:14" s="35" customFormat="1" x14ac:dyDescent="0.25">
      <c r="A35" s="42" t="s">
        <v>84</v>
      </c>
      <c r="B35" s="57" t="s">
        <v>85</v>
      </c>
      <c r="C35" s="58">
        <v>150</v>
      </c>
      <c r="D35" s="59">
        <v>3.97</v>
      </c>
      <c r="E35" s="59">
        <v>4.34</v>
      </c>
      <c r="F35" s="59">
        <v>17.8</v>
      </c>
      <c r="G35" s="59">
        <v>126.1</v>
      </c>
      <c r="H35" s="59">
        <v>0.1</v>
      </c>
      <c r="I35" s="59">
        <v>0</v>
      </c>
      <c r="J35" s="59">
        <v>81</v>
      </c>
      <c r="K35" s="59">
        <v>50</v>
      </c>
      <c r="L35" s="60">
        <v>85.21</v>
      </c>
      <c r="M35" s="59">
        <v>12</v>
      </c>
      <c r="N35" s="59">
        <v>1.2</v>
      </c>
    </row>
    <row r="36" spans="1:14" s="35" customFormat="1" x14ac:dyDescent="0.25">
      <c r="A36" s="61" t="s">
        <v>40</v>
      </c>
      <c r="B36" s="62" t="s">
        <v>86</v>
      </c>
      <c r="C36" s="63" t="s">
        <v>87</v>
      </c>
      <c r="D36" s="64">
        <v>3.33</v>
      </c>
      <c r="E36" s="64">
        <v>9.33</v>
      </c>
      <c r="F36" s="64">
        <v>0.15</v>
      </c>
      <c r="G36" s="64">
        <v>98.4</v>
      </c>
      <c r="H36" s="64">
        <v>0.05</v>
      </c>
      <c r="I36" s="65">
        <v>0</v>
      </c>
      <c r="J36" s="65">
        <v>12</v>
      </c>
      <c r="K36" s="65">
        <v>0.15</v>
      </c>
      <c r="L36" s="65">
        <v>11.1</v>
      </c>
      <c r="M36" s="59">
        <v>48.6</v>
      </c>
      <c r="N36" s="59"/>
    </row>
    <row r="37" spans="1:14" x14ac:dyDescent="0.25">
      <c r="A37" s="66" t="s">
        <v>88</v>
      </c>
      <c r="B37" s="67" t="s">
        <v>89</v>
      </c>
      <c r="C37" s="68">
        <v>200</v>
      </c>
      <c r="D37" s="69">
        <v>4</v>
      </c>
      <c r="E37" s="69">
        <v>4</v>
      </c>
      <c r="F37" s="69">
        <v>16</v>
      </c>
      <c r="G37" s="69">
        <v>116</v>
      </c>
      <c r="H37" s="69">
        <v>0.02</v>
      </c>
      <c r="I37" s="70">
        <v>2</v>
      </c>
      <c r="J37" s="70">
        <v>0</v>
      </c>
      <c r="K37" s="70">
        <v>133.30000000000001</v>
      </c>
      <c r="L37" s="70">
        <v>111.11</v>
      </c>
      <c r="M37" s="20">
        <v>25.26</v>
      </c>
      <c r="N37" s="20">
        <v>2</v>
      </c>
    </row>
    <row r="38" spans="1:14" x14ac:dyDescent="0.25">
      <c r="A38" s="21" t="s">
        <v>47</v>
      </c>
      <c r="B38" s="31" t="s">
        <v>49</v>
      </c>
      <c r="C38" s="17" t="s">
        <v>60</v>
      </c>
      <c r="D38" s="20">
        <v>1.68</v>
      </c>
      <c r="E38" s="20">
        <v>0.33</v>
      </c>
      <c r="F38" s="20">
        <v>14.1</v>
      </c>
      <c r="G38" s="19">
        <v>68.97</v>
      </c>
      <c r="H38" s="19">
        <v>0.03</v>
      </c>
      <c r="I38" s="19">
        <v>0</v>
      </c>
      <c r="J38" s="19">
        <v>0</v>
      </c>
      <c r="K38" s="19">
        <v>6.9</v>
      </c>
      <c r="L38" s="19">
        <v>31.8</v>
      </c>
      <c r="M38" s="19">
        <v>7.5</v>
      </c>
      <c r="N38" s="20">
        <v>0.93</v>
      </c>
    </row>
    <row r="39" spans="1:14" s="35" customFormat="1" x14ac:dyDescent="0.25">
      <c r="A39" s="21" t="s">
        <v>27</v>
      </c>
      <c r="B39" s="16" t="s">
        <v>28</v>
      </c>
      <c r="C39" s="17" t="s">
        <v>29</v>
      </c>
      <c r="D39" s="20">
        <v>2.37</v>
      </c>
      <c r="E39" s="20">
        <v>0.3</v>
      </c>
      <c r="F39" s="20">
        <v>13.86</v>
      </c>
      <c r="G39" s="19">
        <v>70.14</v>
      </c>
      <c r="H39" s="19">
        <v>0.3</v>
      </c>
      <c r="I39" s="19">
        <v>0</v>
      </c>
      <c r="J39" s="19">
        <v>0</v>
      </c>
      <c r="K39" s="19">
        <v>6.9</v>
      </c>
      <c r="L39" s="19">
        <v>26.1</v>
      </c>
      <c r="M39" s="20">
        <v>9.9</v>
      </c>
      <c r="N39" s="20">
        <v>0.33</v>
      </c>
    </row>
    <row r="40" spans="1:14" x14ac:dyDescent="0.25">
      <c r="A40" s="21"/>
      <c r="B40" s="11" t="s">
        <v>33</v>
      </c>
      <c r="C40" s="17"/>
      <c r="D40" s="27">
        <f>SUM(D34:D39)</f>
        <v>16.2</v>
      </c>
      <c r="E40" s="27">
        <f t="shared" ref="E40:N40" si="3">SUM(E34:E39)</f>
        <v>21.9</v>
      </c>
      <c r="F40" s="27">
        <f t="shared" si="3"/>
        <v>66.81</v>
      </c>
      <c r="G40" s="27">
        <f t="shared" si="3"/>
        <v>535.29</v>
      </c>
      <c r="H40" s="27">
        <f t="shared" si="3"/>
        <v>0.5</v>
      </c>
      <c r="I40" s="27">
        <f t="shared" si="3"/>
        <v>5.99</v>
      </c>
      <c r="J40" s="27">
        <f t="shared" si="3"/>
        <v>93</v>
      </c>
      <c r="K40" s="27">
        <f t="shared" si="3"/>
        <v>218.55</v>
      </c>
      <c r="L40" s="27">
        <f t="shared" si="3"/>
        <v>289.68</v>
      </c>
      <c r="M40" s="27">
        <f t="shared" si="3"/>
        <v>115.66000000000001</v>
      </c>
      <c r="N40" s="27">
        <f t="shared" si="3"/>
        <v>5.26</v>
      </c>
    </row>
    <row r="41" spans="1:14" s="2" customFormat="1" ht="20.25" x14ac:dyDescent="0.3">
      <c r="A41" s="21"/>
      <c r="B41" s="110" t="s">
        <v>94</v>
      </c>
      <c r="C41" s="17"/>
      <c r="D41" s="27"/>
      <c r="E41" s="27"/>
      <c r="F41" s="27"/>
      <c r="G41" s="79"/>
      <c r="H41" s="79"/>
      <c r="I41" s="79"/>
      <c r="J41" s="79"/>
      <c r="K41" s="79"/>
      <c r="L41" s="79"/>
      <c r="M41" s="27"/>
      <c r="N41" s="27"/>
    </row>
    <row r="42" spans="1:14" x14ac:dyDescent="0.25">
      <c r="A42" s="21"/>
      <c r="B42" s="11" t="s">
        <v>18</v>
      </c>
      <c r="C42" s="17"/>
      <c r="D42" s="20"/>
      <c r="E42" s="20"/>
      <c r="F42" s="20"/>
      <c r="G42" s="19"/>
      <c r="H42" s="19"/>
      <c r="I42" s="19"/>
      <c r="J42" s="19"/>
      <c r="K42" s="19"/>
      <c r="L42" s="19"/>
      <c r="M42" s="20"/>
      <c r="N42" s="20"/>
    </row>
    <row r="43" spans="1:14" x14ac:dyDescent="0.25">
      <c r="A43" s="10" t="s">
        <v>95</v>
      </c>
      <c r="B43" s="76" t="s">
        <v>96</v>
      </c>
      <c r="C43" s="77" t="s">
        <v>97</v>
      </c>
      <c r="D43" s="44">
        <v>13.3</v>
      </c>
      <c r="E43" s="44">
        <v>9.1199999999999992</v>
      </c>
      <c r="F43" s="44">
        <v>43.1</v>
      </c>
      <c r="G43" s="44">
        <v>307.5</v>
      </c>
      <c r="H43" s="44">
        <v>5.0000000000000001E-3</v>
      </c>
      <c r="I43" s="19">
        <v>12.4</v>
      </c>
      <c r="J43" s="19">
        <v>55.7</v>
      </c>
      <c r="K43" s="19">
        <v>119.9</v>
      </c>
      <c r="L43" s="19">
        <v>165.3</v>
      </c>
      <c r="M43" s="20">
        <v>22.4</v>
      </c>
      <c r="N43" s="20">
        <v>0.9</v>
      </c>
    </row>
    <row r="44" spans="1:14" x14ac:dyDescent="0.25">
      <c r="A44" s="21" t="s">
        <v>22</v>
      </c>
      <c r="B44" s="16" t="s">
        <v>98</v>
      </c>
      <c r="C44" s="17">
        <v>200</v>
      </c>
      <c r="D44" s="44">
        <v>1.6</v>
      </c>
      <c r="E44" s="44">
        <v>1.6</v>
      </c>
      <c r="F44" s="44">
        <v>12.4</v>
      </c>
      <c r="G44" s="44">
        <v>70</v>
      </c>
      <c r="H44" s="19">
        <v>0.04</v>
      </c>
      <c r="I44" s="19">
        <v>1.33</v>
      </c>
      <c r="J44" s="19">
        <v>10</v>
      </c>
      <c r="K44" s="19">
        <v>126.6</v>
      </c>
      <c r="L44" s="19">
        <v>92.8</v>
      </c>
      <c r="M44" s="20">
        <v>15.4</v>
      </c>
      <c r="N44" s="20">
        <v>0.41</v>
      </c>
    </row>
    <row r="45" spans="1:14" x14ac:dyDescent="0.25">
      <c r="A45" s="23" t="s">
        <v>30</v>
      </c>
      <c r="B45" s="16" t="s">
        <v>31</v>
      </c>
      <c r="C45" s="24" t="s">
        <v>32</v>
      </c>
      <c r="D45" s="25">
        <v>1.5</v>
      </c>
      <c r="E45" s="25">
        <v>0.5</v>
      </c>
      <c r="F45" s="25">
        <v>21</v>
      </c>
      <c r="G45" s="25">
        <v>95</v>
      </c>
      <c r="H45" s="26">
        <v>0.03</v>
      </c>
      <c r="I45" s="26">
        <v>10</v>
      </c>
      <c r="J45" s="26">
        <v>0</v>
      </c>
      <c r="K45" s="26">
        <v>16</v>
      </c>
      <c r="L45" s="52">
        <v>11</v>
      </c>
      <c r="M45" s="25">
        <v>9</v>
      </c>
      <c r="N45" s="25">
        <v>2.2000000000000002</v>
      </c>
    </row>
    <row r="46" spans="1:14" x14ac:dyDescent="0.25">
      <c r="A46" s="21" t="s">
        <v>27</v>
      </c>
      <c r="B46" s="16" t="s">
        <v>28</v>
      </c>
      <c r="C46" s="17" t="s">
        <v>29</v>
      </c>
      <c r="D46" s="20">
        <v>2.37</v>
      </c>
      <c r="E46" s="20">
        <v>0.3</v>
      </c>
      <c r="F46" s="20">
        <v>13.86</v>
      </c>
      <c r="G46" s="19">
        <v>70.14</v>
      </c>
      <c r="H46" s="19">
        <v>0.3</v>
      </c>
      <c r="I46" s="19">
        <v>0</v>
      </c>
      <c r="J46" s="19">
        <v>0</v>
      </c>
      <c r="K46" s="19">
        <v>6.9</v>
      </c>
      <c r="L46" s="19">
        <v>26.1</v>
      </c>
      <c r="M46" s="20">
        <v>9.9</v>
      </c>
      <c r="N46" s="20">
        <v>0.33</v>
      </c>
    </row>
    <row r="47" spans="1:14" x14ac:dyDescent="0.25">
      <c r="A47" s="21"/>
      <c r="B47" s="11" t="s">
        <v>33</v>
      </c>
      <c r="C47" s="17"/>
      <c r="D47" s="27">
        <f>SUM(D43:D46)</f>
        <v>18.77</v>
      </c>
      <c r="E47" s="27">
        <f t="shared" ref="E47:N47" si="4">SUM(E43:E46)</f>
        <v>11.52</v>
      </c>
      <c r="F47" s="27">
        <f t="shared" si="4"/>
        <v>90.36</v>
      </c>
      <c r="G47" s="27">
        <f t="shared" si="4"/>
        <v>542.64</v>
      </c>
      <c r="H47" s="27">
        <f t="shared" si="4"/>
        <v>0.375</v>
      </c>
      <c r="I47" s="27">
        <f t="shared" si="4"/>
        <v>23.73</v>
      </c>
      <c r="J47" s="27">
        <f t="shared" si="4"/>
        <v>65.7</v>
      </c>
      <c r="K47" s="27">
        <f t="shared" si="4"/>
        <v>269.39999999999998</v>
      </c>
      <c r="L47" s="27">
        <f t="shared" si="4"/>
        <v>295.20000000000005</v>
      </c>
      <c r="M47" s="27">
        <f t="shared" si="4"/>
        <v>56.699999999999996</v>
      </c>
      <c r="N47" s="27">
        <f t="shared" si="4"/>
        <v>3.8400000000000003</v>
      </c>
    </row>
    <row r="48" spans="1:14" ht="20.25" x14ac:dyDescent="0.3">
      <c r="A48" s="21"/>
      <c r="B48" s="110" t="s">
        <v>154</v>
      </c>
      <c r="C48" s="17"/>
      <c r="D48" s="27"/>
      <c r="E48" s="27"/>
      <c r="F48" s="27"/>
      <c r="G48" s="79"/>
      <c r="H48" s="79"/>
      <c r="I48" s="79"/>
      <c r="J48" s="79"/>
      <c r="K48" s="79"/>
      <c r="L48" s="79"/>
      <c r="M48" s="27"/>
      <c r="N48" s="27"/>
    </row>
    <row r="49" spans="1:15" x14ac:dyDescent="0.25">
      <c r="A49" s="21"/>
      <c r="B49" s="11" t="s">
        <v>18</v>
      </c>
      <c r="C49" s="17"/>
      <c r="D49" s="20"/>
      <c r="E49" s="20"/>
      <c r="F49" s="20"/>
      <c r="G49" s="19"/>
      <c r="H49" s="19"/>
      <c r="I49" s="19"/>
      <c r="J49" s="19"/>
      <c r="K49" s="19"/>
      <c r="L49" s="19"/>
      <c r="M49" s="20"/>
      <c r="N49" s="20"/>
    </row>
    <row r="50" spans="1:15" x14ac:dyDescent="0.25">
      <c r="A50" s="21" t="s">
        <v>35</v>
      </c>
      <c r="B50" s="41" t="s">
        <v>36</v>
      </c>
      <c r="C50" s="30" t="s">
        <v>52</v>
      </c>
      <c r="D50" s="20">
        <v>0.85</v>
      </c>
      <c r="E50" s="20">
        <v>3.6</v>
      </c>
      <c r="F50" s="20">
        <v>4.9000000000000004</v>
      </c>
      <c r="G50" s="19">
        <v>55.68</v>
      </c>
      <c r="H50" s="19" t="s">
        <v>53</v>
      </c>
      <c r="I50" s="19">
        <v>3.99</v>
      </c>
      <c r="J50" s="19">
        <v>0</v>
      </c>
      <c r="K50" s="19">
        <v>21.3</v>
      </c>
      <c r="L50" s="19">
        <v>24.36</v>
      </c>
      <c r="M50" s="19">
        <v>12.4</v>
      </c>
      <c r="N50" s="20">
        <v>0.8</v>
      </c>
    </row>
    <row r="51" spans="1:15" x14ac:dyDescent="0.25">
      <c r="A51" s="15" t="s">
        <v>19</v>
      </c>
      <c r="B51" s="16" t="s">
        <v>107</v>
      </c>
      <c r="C51" s="17" t="s">
        <v>21</v>
      </c>
      <c r="D51" s="18">
        <v>8</v>
      </c>
      <c r="E51" s="18">
        <v>11.06</v>
      </c>
      <c r="F51" s="18">
        <v>44.32</v>
      </c>
      <c r="G51" s="18">
        <v>312</v>
      </c>
      <c r="H51" s="19">
        <v>0.14000000000000001</v>
      </c>
      <c r="I51" s="19">
        <v>0.95</v>
      </c>
      <c r="J51" s="19">
        <v>54.8</v>
      </c>
      <c r="K51" s="19">
        <v>146.77000000000001</v>
      </c>
      <c r="L51" s="19">
        <v>221.3</v>
      </c>
      <c r="M51" s="20">
        <v>44.33</v>
      </c>
      <c r="N51" s="20">
        <v>2.34</v>
      </c>
    </row>
    <row r="52" spans="1:15" x14ac:dyDescent="0.25">
      <c r="A52" s="66" t="s">
        <v>88</v>
      </c>
      <c r="B52" s="67" t="s">
        <v>89</v>
      </c>
      <c r="C52" s="68">
        <v>200</v>
      </c>
      <c r="D52" s="69">
        <v>4</v>
      </c>
      <c r="E52" s="69">
        <v>4</v>
      </c>
      <c r="F52" s="69">
        <v>16</v>
      </c>
      <c r="G52" s="69">
        <v>116</v>
      </c>
      <c r="H52" s="69">
        <v>0.02</v>
      </c>
      <c r="I52" s="70">
        <v>2</v>
      </c>
      <c r="J52" s="70">
        <v>0</v>
      </c>
      <c r="K52" s="70">
        <v>133.30000000000001</v>
      </c>
      <c r="L52" s="70">
        <v>111.11</v>
      </c>
      <c r="M52" s="20">
        <v>25.26</v>
      </c>
      <c r="N52" s="20">
        <v>2</v>
      </c>
      <c r="O52" s="73"/>
    </row>
    <row r="53" spans="1:15" x14ac:dyDescent="0.25">
      <c r="A53" s="21" t="s">
        <v>47</v>
      </c>
      <c r="B53" s="31" t="s">
        <v>49</v>
      </c>
      <c r="C53" s="17" t="s">
        <v>60</v>
      </c>
      <c r="D53" s="20">
        <v>1.68</v>
      </c>
      <c r="E53" s="20">
        <v>0.33</v>
      </c>
      <c r="F53" s="20">
        <v>14.1</v>
      </c>
      <c r="G53" s="19">
        <v>68.97</v>
      </c>
      <c r="H53" s="19">
        <v>0.03</v>
      </c>
      <c r="I53" s="19">
        <v>0</v>
      </c>
      <c r="J53" s="19">
        <v>0</v>
      </c>
      <c r="K53" s="19">
        <v>6.9</v>
      </c>
      <c r="L53" s="19">
        <v>31.8</v>
      </c>
      <c r="M53" s="19">
        <v>7.5</v>
      </c>
      <c r="N53" s="20">
        <v>0.93</v>
      </c>
      <c r="O53" s="73"/>
    </row>
    <row r="54" spans="1:15" x14ac:dyDescent="0.25">
      <c r="A54" s="21" t="s">
        <v>27</v>
      </c>
      <c r="B54" s="16" t="s">
        <v>28</v>
      </c>
      <c r="C54" s="17" t="s">
        <v>29</v>
      </c>
      <c r="D54" s="20">
        <v>2.37</v>
      </c>
      <c r="E54" s="20">
        <v>0.3</v>
      </c>
      <c r="F54" s="20">
        <v>13.86</v>
      </c>
      <c r="G54" s="19">
        <v>70.14</v>
      </c>
      <c r="H54" s="19">
        <v>0.3</v>
      </c>
      <c r="I54" s="19">
        <v>0</v>
      </c>
      <c r="J54" s="19">
        <v>0</v>
      </c>
      <c r="K54" s="19">
        <v>6.9</v>
      </c>
      <c r="L54" s="19">
        <v>26.1</v>
      </c>
      <c r="M54" s="20">
        <v>9.9</v>
      </c>
      <c r="N54" s="20">
        <v>0.33</v>
      </c>
    </row>
    <row r="55" spans="1:15" x14ac:dyDescent="0.25">
      <c r="A55" s="21"/>
      <c r="B55" s="11" t="s">
        <v>33</v>
      </c>
      <c r="C55" s="17"/>
      <c r="D55" s="27">
        <f>SUM(D50:D54)</f>
        <v>16.899999999999999</v>
      </c>
      <c r="E55" s="27">
        <f t="shared" ref="E55:M55" si="5">SUM(E50:E54)</f>
        <v>19.29</v>
      </c>
      <c r="F55" s="27">
        <f t="shared" si="5"/>
        <v>93.179999999999993</v>
      </c>
      <c r="G55" s="27">
        <f t="shared" si="5"/>
        <v>622.79</v>
      </c>
      <c r="H55" s="27">
        <f t="shared" si="5"/>
        <v>0.49</v>
      </c>
      <c r="I55" s="27">
        <f t="shared" si="5"/>
        <v>6.94</v>
      </c>
      <c r="J55" s="27">
        <f t="shared" si="5"/>
        <v>54.8</v>
      </c>
      <c r="K55" s="27">
        <f t="shared" si="5"/>
        <v>315.16999999999996</v>
      </c>
      <c r="L55" s="27">
        <f t="shared" si="5"/>
        <v>414.67000000000007</v>
      </c>
      <c r="M55" s="27">
        <f t="shared" si="5"/>
        <v>99.39</v>
      </c>
      <c r="N55" s="27">
        <f>SUM(N50:N54)</f>
        <v>6.3999999999999995</v>
      </c>
    </row>
    <row r="56" spans="1:15" ht="20.25" x14ac:dyDescent="0.3">
      <c r="A56" s="21"/>
      <c r="B56" s="110" t="s">
        <v>112</v>
      </c>
      <c r="C56" s="17"/>
      <c r="D56" s="27"/>
      <c r="E56" s="27"/>
      <c r="F56" s="27"/>
      <c r="G56" s="79"/>
      <c r="H56" s="79"/>
      <c r="I56" s="79"/>
      <c r="J56" s="79"/>
      <c r="K56" s="79"/>
      <c r="L56" s="79"/>
      <c r="M56" s="27"/>
      <c r="N56" s="27"/>
    </row>
    <row r="57" spans="1:15" x14ac:dyDescent="0.25">
      <c r="A57" s="21"/>
      <c r="B57" s="11" t="s">
        <v>18</v>
      </c>
      <c r="C57" s="17"/>
      <c r="D57" s="20"/>
      <c r="E57" s="20"/>
      <c r="F57" s="20"/>
      <c r="G57" s="19"/>
      <c r="H57" s="19"/>
      <c r="I57" s="19"/>
      <c r="J57" s="19"/>
      <c r="K57" s="19"/>
      <c r="L57" s="19"/>
      <c r="M57" s="20"/>
      <c r="N57" s="20"/>
    </row>
    <row r="58" spans="1:15" x14ac:dyDescent="0.25">
      <c r="A58" s="21" t="s">
        <v>35</v>
      </c>
      <c r="B58" s="41" t="s">
        <v>36</v>
      </c>
      <c r="C58" s="30" t="s">
        <v>52</v>
      </c>
      <c r="D58" s="20">
        <v>0.85</v>
      </c>
      <c r="E58" s="20">
        <v>3.6</v>
      </c>
      <c r="F58" s="20">
        <v>4.9000000000000004</v>
      </c>
      <c r="G58" s="19">
        <v>55.68</v>
      </c>
      <c r="H58" s="19" t="s">
        <v>53</v>
      </c>
      <c r="I58" s="19">
        <v>3.99</v>
      </c>
      <c r="J58" s="19">
        <v>0</v>
      </c>
      <c r="K58" s="19">
        <v>21.3</v>
      </c>
      <c r="L58" s="19">
        <v>24.36</v>
      </c>
      <c r="M58" s="19">
        <v>12.4</v>
      </c>
      <c r="N58" s="20">
        <v>0.8</v>
      </c>
    </row>
    <row r="59" spans="1:15" s="35" customFormat="1" x14ac:dyDescent="0.25">
      <c r="A59" s="21" t="s">
        <v>113</v>
      </c>
      <c r="B59" s="31" t="s">
        <v>114</v>
      </c>
      <c r="C59" s="17" t="s">
        <v>155</v>
      </c>
      <c r="D59" s="20">
        <v>21.9</v>
      </c>
      <c r="E59" s="20">
        <v>13.57</v>
      </c>
      <c r="F59" s="20">
        <v>35.64</v>
      </c>
      <c r="G59" s="19">
        <v>304.57</v>
      </c>
      <c r="H59" s="19">
        <v>0.11</v>
      </c>
      <c r="I59" s="19">
        <v>6.01</v>
      </c>
      <c r="J59" s="19">
        <v>19.420000000000002</v>
      </c>
      <c r="K59" s="19">
        <v>174.9</v>
      </c>
      <c r="L59" s="19">
        <v>53.9</v>
      </c>
      <c r="M59" s="20">
        <v>1.97</v>
      </c>
      <c r="N59" s="77">
        <v>1.64</v>
      </c>
    </row>
    <row r="60" spans="1:15" s="2" customFormat="1" x14ac:dyDescent="0.25">
      <c r="A60" s="21" t="s">
        <v>45</v>
      </c>
      <c r="B60" s="31" t="s">
        <v>46</v>
      </c>
      <c r="C60" s="17">
        <v>200</v>
      </c>
      <c r="D60" s="20">
        <v>0.66</v>
      </c>
      <c r="E60" s="20">
        <v>0.09</v>
      </c>
      <c r="F60" s="20">
        <v>32.01</v>
      </c>
      <c r="G60" s="20">
        <v>132.80000000000001</v>
      </c>
      <c r="H60" s="20">
        <v>0.02</v>
      </c>
      <c r="I60" s="20">
        <v>0.73</v>
      </c>
      <c r="J60" s="20">
        <v>0</v>
      </c>
      <c r="K60" s="20">
        <v>23.44</v>
      </c>
      <c r="L60" s="20">
        <v>17.46</v>
      </c>
      <c r="M60" s="20">
        <v>0.7</v>
      </c>
      <c r="N60" s="20">
        <v>2</v>
      </c>
    </row>
    <row r="61" spans="1:15" x14ac:dyDescent="0.25">
      <c r="A61" s="21" t="s">
        <v>27</v>
      </c>
      <c r="B61" s="16" t="s">
        <v>28</v>
      </c>
      <c r="C61" s="17" t="s">
        <v>29</v>
      </c>
      <c r="D61" s="20">
        <v>2.37</v>
      </c>
      <c r="E61" s="20">
        <v>0.3</v>
      </c>
      <c r="F61" s="20">
        <v>13.86</v>
      </c>
      <c r="G61" s="19">
        <v>70.14</v>
      </c>
      <c r="H61" s="19">
        <v>0.3</v>
      </c>
      <c r="I61" s="19">
        <v>0</v>
      </c>
      <c r="J61" s="19">
        <v>0</v>
      </c>
      <c r="K61" s="19">
        <v>6.9</v>
      </c>
      <c r="L61" s="19">
        <v>26.1</v>
      </c>
      <c r="M61" s="20">
        <v>9.9</v>
      </c>
      <c r="N61" s="20">
        <v>0.33</v>
      </c>
    </row>
    <row r="62" spans="1:15" x14ac:dyDescent="0.25">
      <c r="A62" s="21" t="s">
        <v>47</v>
      </c>
      <c r="B62" s="31" t="s">
        <v>49</v>
      </c>
      <c r="C62" s="17" t="s">
        <v>60</v>
      </c>
      <c r="D62" s="20">
        <v>1.68</v>
      </c>
      <c r="E62" s="20">
        <v>0.33</v>
      </c>
      <c r="F62" s="20">
        <v>14.1</v>
      </c>
      <c r="G62" s="19">
        <v>68.97</v>
      </c>
      <c r="H62" s="19">
        <v>0.03</v>
      </c>
      <c r="I62" s="19">
        <v>0</v>
      </c>
      <c r="J62" s="19">
        <v>0</v>
      </c>
      <c r="K62" s="19">
        <v>6.9</v>
      </c>
      <c r="L62" s="19">
        <v>31.8</v>
      </c>
      <c r="M62" s="19">
        <v>7.5</v>
      </c>
      <c r="N62" s="20">
        <v>0.93</v>
      </c>
    </row>
    <row r="63" spans="1:15" x14ac:dyDescent="0.25">
      <c r="A63" s="21"/>
      <c r="B63" s="11" t="s">
        <v>33</v>
      </c>
      <c r="C63" s="17"/>
      <c r="D63" s="27">
        <f>SUM(D58:D62)</f>
        <v>27.46</v>
      </c>
      <c r="E63" s="27">
        <f t="shared" ref="E63:N63" si="6">SUM(E58:E62)</f>
        <v>17.89</v>
      </c>
      <c r="F63" s="27">
        <f t="shared" si="6"/>
        <v>100.50999999999999</v>
      </c>
      <c r="G63" s="27">
        <f t="shared" si="6"/>
        <v>632.16000000000008</v>
      </c>
      <c r="H63" s="27">
        <f t="shared" si="6"/>
        <v>0.45999999999999996</v>
      </c>
      <c r="I63" s="27">
        <f t="shared" si="6"/>
        <v>10.73</v>
      </c>
      <c r="J63" s="27">
        <f t="shared" si="6"/>
        <v>19.420000000000002</v>
      </c>
      <c r="K63" s="27">
        <f t="shared" si="6"/>
        <v>233.44000000000003</v>
      </c>
      <c r="L63" s="27">
        <f t="shared" si="6"/>
        <v>153.62</v>
      </c>
      <c r="M63" s="27">
        <f t="shared" si="6"/>
        <v>32.47</v>
      </c>
      <c r="N63" s="27">
        <f t="shared" si="6"/>
        <v>5.6999999999999993</v>
      </c>
    </row>
    <row r="64" spans="1:15" x14ac:dyDescent="0.25">
      <c r="A64" s="21"/>
      <c r="B64" s="11"/>
      <c r="C64" s="17"/>
      <c r="D64" s="27"/>
      <c r="E64" s="27"/>
      <c r="F64" s="27"/>
      <c r="G64" s="79"/>
      <c r="H64" s="79"/>
      <c r="I64" s="79"/>
      <c r="J64" s="79"/>
      <c r="K64" s="79"/>
      <c r="L64" s="79"/>
      <c r="M64" s="27"/>
      <c r="N64" s="27"/>
    </row>
    <row r="65" spans="1:14" ht="20.25" x14ac:dyDescent="0.3">
      <c r="A65" s="21"/>
      <c r="B65" s="110" t="s">
        <v>120</v>
      </c>
      <c r="C65" s="17"/>
      <c r="D65" s="27"/>
      <c r="E65" s="27"/>
      <c r="F65" s="27"/>
      <c r="G65" s="79"/>
      <c r="H65" s="79"/>
      <c r="I65" s="79"/>
      <c r="J65" s="79"/>
      <c r="K65" s="79"/>
      <c r="L65" s="79"/>
      <c r="M65" s="27"/>
      <c r="N65" s="27"/>
    </row>
    <row r="66" spans="1:14" ht="20.25" x14ac:dyDescent="0.3">
      <c r="A66" s="21"/>
      <c r="B66" s="110" t="s">
        <v>18</v>
      </c>
      <c r="C66" s="17"/>
      <c r="D66" s="27"/>
      <c r="E66" s="27"/>
      <c r="F66" s="27"/>
      <c r="G66" s="79"/>
      <c r="H66" s="79"/>
      <c r="I66" s="79"/>
      <c r="J66" s="79"/>
      <c r="K66" s="79"/>
      <c r="L66" s="79"/>
      <c r="M66" s="79"/>
      <c r="N66" s="27"/>
    </row>
    <row r="67" spans="1:14" x14ac:dyDescent="0.25">
      <c r="A67" s="21" t="s">
        <v>35</v>
      </c>
      <c r="B67" s="41" t="s">
        <v>36</v>
      </c>
      <c r="C67" s="30" t="s">
        <v>52</v>
      </c>
      <c r="D67" s="20">
        <v>0.85</v>
      </c>
      <c r="E67" s="20">
        <v>3.6</v>
      </c>
      <c r="F67" s="20">
        <v>4.9000000000000004</v>
      </c>
      <c r="G67" s="19">
        <v>55.68</v>
      </c>
      <c r="H67" s="19" t="s">
        <v>53</v>
      </c>
      <c r="I67" s="19">
        <v>3.99</v>
      </c>
      <c r="J67" s="19">
        <v>0</v>
      </c>
      <c r="K67" s="19">
        <v>21.3</v>
      </c>
      <c r="L67" s="19">
        <v>24.36</v>
      </c>
      <c r="M67" s="19">
        <v>12.4</v>
      </c>
      <c r="N67" s="20">
        <v>0.8</v>
      </c>
    </row>
    <row r="68" spans="1:14" x14ac:dyDescent="0.25">
      <c r="A68" s="21" t="s">
        <v>121</v>
      </c>
      <c r="B68" s="45" t="s">
        <v>122</v>
      </c>
      <c r="C68" s="30" t="s">
        <v>123</v>
      </c>
      <c r="D68" s="39">
        <v>10.84</v>
      </c>
      <c r="E68" s="20">
        <v>12.7</v>
      </c>
      <c r="F68" s="20">
        <v>27.33</v>
      </c>
      <c r="G68" s="19">
        <v>267.89999999999998</v>
      </c>
      <c r="H68" s="19">
        <v>6.4000000000000001E-2</v>
      </c>
      <c r="I68" s="19">
        <v>1.6</v>
      </c>
      <c r="J68" s="19">
        <v>92</v>
      </c>
      <c r="K68" s="19">
        <v>235</v>
      </c>
      <c r="L68" s="19">
        <v>162</v>
      </c>
      <c r="M68" s="20">
        <v>16.2</v>
      </c>
      <c r="N68" s="20">
        <v>0.98</v>
      </c>
    </row>
    <row r="69" spans="1:14" x14ac:dyDescent="0.25">
      <c r="A69" s="21" t="s">
        <v>124</v>
      </c>
      <c r="B69" s="31" t="s">
        <v>125</v>
      </c>
      <c r="C69" s="17">
        <v>200</v>
      </c>
      <c r="D69" s="18">
        <v>2.8</v>
      </c>
      <c r="E69" s="18">
        <v>3.2</v>
      </c>
      <c r="F69" s="18">
        <v>14.8</v>
      </c>
      <c r="G69" s="18">
        <v>100</v>
      </c>
      <c r="H69" s="18">
        <v>0.72</v>
      </c>
      <c r="I69" s="19">
        <v>1.3</v>
      </c>
      <c r="J69" s="19">
        <v>20</v>
      </c>
      <c r="K69" s="19">
        <v>125.8</v>
      </c>
      <c r="L69" s="19">
        <v>90</v>
      </c>
      <c r="M69" s="20">
        <v>14</v>
      </c>
      <c r="N69" s="20">
        <v>0.13</v>
      </c>
    </row>
    <row r="70" spans="1:14" x14ac:dyDescent="0.25">
      <c r="A70" s="21" t="s">
        <v>27</v>
      </c>
      <c r="B70" s="16" t="s">
        <v>28</v>
      </c>
      <c r="C70" s="17" t="s">
        <v>29</v>
      </c>
      <c r="D70" s="20">
        <v>2.37</v>
      </c>
      <c r="E70" s="20">
        <v>0.3</v>
      </c>
      <c r="F70" s="20">
        <v>13.86</v>
      </c>
      <c r="G70" s="19">
        <v>70.14</v>
      </c>
      <c r="H70" s="19">
        <v>0.3</v>
      </c>
      <c r="I70" s="19">
        <v>0</v>
      </c>
      <c r="J70" s="19">
        <v>0</v>
      </c>
      <c r="K70" s="19">
        <v>6.9</v>
      </c>
      <c r="L70" s="19">
        <v>26.1</v>
      </c>
      <c r="M70" s="20">
        <v>9.9</v>
      </c>
      <c r="N70" s="20">
        <v>0.33</v>
      </c>
    </row>
    <row r="71" spans="1:14" x14ac:dyDescent="0.25">
      <c r="A71" s="21" t="s">
        <v>47</v>
      </c>
      <c r="B71" s="31" t="s">
        <v>49</v>
      </c>
      <c r="C71" s="17" t="s">
        <v>60</v>
      </c>
      <c r="D71" s="20">
        <v>1.68</v>
      </c>
      <c r="E71" s="20">
        <v>0.33</v>
      </c>
      <c r="F71" s="20">
        <v>14.1</v>
      </c>
      <c r="G71" s="19">
        <v>68.97</v>
      </c>
      <c r="H71" s="19">
        <v>0.03</v>
      </c>
      <c r="I71" s="19">
        <v>0</v>
      </c>
      <c r="J71" s="19">
        <v>0</v>
      </c>
      <c r="K71" s="19">
        <v>6.9</v>
      </c>
      <c r="L71" s="19">
        <v>31.8</v>
      </c>
      <c r="M71" s="19">
        <v>7.5</v>
      </c>
      <c r="N71" s="20">
        <v>0.93</v>
      </c>
    </row>
    <row r="72" spans="1:14" x14ac:dyDescent="0.25">
      <c r="A72" s="23" t="s">
        <v>30</v>
      </c>
      <c r="B72" s="16" t="s">
        <v>31</v>
      </c>
      <c r="C72" s="24" t="s">
        <v>32</v>
      </c>
      <c r="D72" s="25">
        <v>1.5</v>
      </c>
      <c r="E72" s="25">
        <v>0.5</v>
      </c>
      <c r="F72" s="25">
        <v>21</v>
      </c>
      <c r="G72" s="25">
        <v>95</v>
      </c>
      <c r="H72" s="26">
        <v>0.03</v>
      </c>
      <c r="I72" s="26">
        <v>10</v>
      </c>
      <c r="J72" s="26">
        <v>0</v>
      </c>
      <c r="K72" s="26">
        <v>16</v>
      </c>
      <c r="L72" s="52">
        <v>11</v>
      </c>
      <c r="M72" s="25">
        <v>9</v>
      </c>
      <c r="N72" s="25">
        <v>2.2000000000000002</v>
      </c>
    </row>
    <row r="73" spans="1:14" x14ac:dyDescent="0.25">
      <c r="A73" s="21"/>
      <c r="B73" s="46" t="s">
        <v>33</v>
      </c>
      <c r="C73" s="17"/>
      <c r="D73" s="27">
        <f>SUM(D67:D72)</f>
        <v>20.04</v>
      </c>
      <c r="E73" s="27">
        <f t="shared" ref="E73:N73" si="7">SUM(E67:E72)</f>
        <v>20.63</v>
      </c>
      <c r="F73" s="27">
        <f t="shared" si="7"/>
        <v>95.99</v>
      </c>
      <c r="G73" s="27">
        <f t="shared" si="7"/>
        <v>657.68999999999994</v>
      </c>
      <c r="H73" s="27">
        <f t="shared" si="7"/>
        <v>1.1440000000000001</v>
      </c>
      <c r="I73" s="27">
        <f t="shared" si="7"/>
        <v>16.89</v>
      </c>
      <c r="J73" s="27">
        <f t="shared" si="7"/>
        <v>112</v>
      </c>
      <c r="K73" s="27">
        <f t="shared" si="7"/>
        <v>411.9</v>
      </c>
      <c r="L73" s="27">
        <f t="shared" si="7"/>
        <v>345.26000000000005</v>
      </c>
      <c r="M73" s="27">
        <f t="shared" si="7"/>
        <v>69</v>
      </c>
      <c r="N73" s="27">
        <f t="shared" si="7"/>
        <v>5.370000000000001</v>
      </c>
    </row>
    <row r="74" spans="1:14" ht="20.25" x14ac:dyDescent="0.3">
      <c r="A74" s="21"/>
      <c r="B74" s="110" t="s">
        <v>134</v>
      </c>
      <c r="C74" s="74"/>
      <c r="D74" s="75"/>
      <c r="E74" s="75"/>
      <c r="F74" s="75"/>
      <c r="G74" s="114"/>
      <c r="H74" s="19"/>
      <c r="I74" s="19"/>
      <c r="J74" s="19"/>
      <c r="K74" s="19"/>
      <c r="L74" s="19"/>
      <c r="M74" s="20"/>
      <c r="N74" s="20"/>
    </row>
    <row r="75" spans="1:14" x14ac:dyDescent="0.25">
      <c r="A75" s="21"/>
      <c r="B75" s="38" t="s">
        <v>18</v>
      </c>
      <c r="C75" s="30"/>
      <c r="D75" s="39"/>
      <c r="E75" s="39"/>
      <c r="F75" s="39"/>
      <c r="G75" s="40"/>
      <c r="H75" s="19"/>
      <c r="I75" s="19"/>
      <c r="J75" s="19"/>
      <c r="K75" s="19"/>
      <c r="L75" s="19"/>
      <c r="M75" s="20"/>
      <c r="N75" s="20"/>
    </row>
    <row r="76" spans="1:14" x14ac:dyDescent="0.25">
      <c r="A76" s="21" t="s">
        <v>35</v>
      </c>
      <c r="B76" s="41" t="s">
        <v>36</v>
      </c>
      <c r="C76" s="30" t="s">
        <v>52</v>
      </c>
      <c r="D76" s="20">
        <v>0.85</v>
      </c>
      <c r="E76" s="20">
        <v>3.6</v>
      </c>
      <c r="F76" s="20">
        <v>4.9000000000000004</v>
      </c>
      <c r="G76" s="19">
        <v>55.68</v>
      </c>
      <c r="H76" s="19" t="s">
        <v>53</v>
      </c>
      <c r="I76" s="19">
        <v>3.99</v>
      </c>
      <c r="J76" s="19">
        <v>0</v>
      </c>
      <c r="K76" s="19">
        <v>21.3</v>
      </c>
      <c r="L76" s="19">
        <v>24.36</v>
      </c>
      <c r="M76" s="19">
        <v>12.4</v>
      </c>
      <c r="N76" s="20">
        <v>0.8</v>
      </c>
    </row>
    <row r="77" spans="1:14" x14ac:dyDescent="0.25">
      <c r="A77" s="21" t="s">
        <v>132</v>
      </c>
      <c r="B77" s="41" t="s">
        <v>133</v>
      </c>
      <c r="C77" s="30" t="s">
        <v>156</v>
      </c>
      <c r="D77" s="20">
        <v>14.7</v>
      </c>
      <c r="E77" s="20">
        <v>7.54</v>
      </c>
      <c r="F77" s="20">
        <v>0.71</v>
      </c>
      <c r="G77" s="19">
        <v>129.80000000000001</v>
      </c>
      <c r="H77" s="19">
        <v>0.08</v>
      </c>
      <c r="I77" s="19">
        <v>0.66</v>
      </c>
      <c r="J77" s="19">
        <v>38.299999999999997</v>
      </c>
      <c r="K77" s="19">
        <v>30.7</v>
      </c>
      <c r="L77" s="19">
        <v>160.6</v>
      </c>
      <c r="M77" s="19">
        <v>24.4</v>
      </c>
      <c r="N77" s="20">
        <v>0.66</v>
      </c>
    </row>
    <row r="78" spans="1:14" x14ac:dyDescent="0.25">
      <c r="A78" s="21" t="s">
        <v>65</v>
      </c>
      <c r="B78" s="50" t="s">
        <v>66</v>
      </c>
      <c r="C78" s="17" t="s">
        <v>143</v>
      </c>
      <c r="D78" s="20">
        <v>2.89</v>
      </c>
      <c r="E78" s="20">
        <v>5.66</v>
      </c>
      <c r="F78" s="20">
        <v>20.010000000000002</v>
      </c>
      <c r="G78" s="19">
        <v>150.15</v>
      </c>
      <c r="H78" s="19">
        <v>0.16</v>
      </c>
      <c r="I78" s="19">
        <v>20.62</v>
      </c>
      <c r="J78" s="19">
        <v>28.6</v>
      </c>
      <c r="K78" s="19">
        <v>19.53</v>
      </c>
      <c r="L78" s="19">
        <v>79.78</v>
      </c>
      <c r="M78" s="19">
        <v>29.06</v>
      </c>
      <c r="N78" s="20">
        <v>1.17</v>
      </c>
    </row>
    <row r="79" spans="1:14" x14ac:dyDescent="0.25">
      <c r="A79" s="21" t="s">
        <v>58</v>
      </c>
      <c r="B79" s="45" t="s">
        <v>59</v>
      </c>
      <c r="C79" s="17">
        <v>200</v>
      </c>
      <c r="D79" s="20">
        <v>1</v>
      </c>
      <c r="E79" s="20">
        <v>0</v>
      </c>
      <c r="F79" s="20">
        <v>20.2</v>
      </c>
      <c r="G79" s="19">
        <v>84.8</v>
      </c>
      <c r="H79" s="19">
        <v>0.02</v>
      </c>
      <c r="I79" s="19">
        <v>4</v>
      </c>
      <c r="J79" s="19">
        <v>0</v>
      </c>
      <c r="K79" s="19">
        <v>1.4</v>
      </c>
      <c r="L79" s="19">
        <v>8</v>
      </c>
      <c r="M79" s="20">
        <v>2.8</v>
      </c>
      <c r="N79" s="20">
        <v>0.13</v>
      </c>
    </row>
    <row r="80" spans="1:14" x14ac:dyDescent="0.25">
      <c r="A80" s="21" t="s">
        <v>27</v>
      </c>
      <c r="B80" s="42" t="s">
        <v>57</v>
      </c>
      <c r="C80" s="43">
        <v>15</v>
      </c>
      <c r="D80" s="44">
        <v>1.41</v>
      </c>
      <c r="E80" s="44">
        <v>1.43</v>
      </c>
      <c r="F80" s="44">
        <v>11.2</v>
      </c>
      <c r="G80" s="44">
        <v>37.5</v>
      </c>
      <c r="H80" s="19">
        <v>2E-3</v>
      </c>
      <c r="I80" s="19">
        <v>3.5000000000000001E-3</v>
      </c>
      <c r="J80" s="19">
        <v>9</v>
      </c>
      <c r="K80" s="19">
        <v>0.23</v>
      </c>
      <c r="L80" s="19">
        <v>0.23</v>
      </c>
      <c r="M80" s="19">
        <v>0</v>
      </c>
      <c r="N80" s="20">
        <v>0.23</v>
      </c>
    </row>
    <row r="81" spans="1:14" x14ac:dyDescent="0.25">
      <c r="A81" s="21" t="s">
        <v>47</v>
      </c>
      <c r="B81" s="31" t="s">
        <v>49</v>
      </c>
      <c r="C81" s="17" t="s">
        <v>60</v>
      </c>
      <c r="D81" s="20">
        <v>1.68</v>
      </c>
      <c r="E81" s="20">
        <v>0.33</v>
      </c>
      <c r="F81" s="20">
        <v>14.1</v>
      </c>
      <c r="G81" s="19">
        <v>68.97</v>
      </c>
      <c r="H81" s="19">
        <v>0.03</v>
      </c>
      <c r="I81" s="19">
        <v>0</v>
      </c>
      <c r="J81" s="19">
        <v>0</v>
      </c>
      <c r="K81" s="19">
        <v>6.9</v>
      </c>
      <c r="L81" s="19">
        <v>31.8</v>
      </c>
      <c r="M81" s="19">
        <v>7.5</v>
      </c>
      <c r="N81" s="20">
        <v>0.93</v>
      </c>
    </row>
    <row r="82" spans="1:14" x14ac:dyDescent="0.25">
      <c r="A82" s="21" t="s">
        <v>27</v>
      </c>
      <c r="B82" s="16" t="s">
        <v>28</v>
      </c>
      <c r="C82" s="17" t="s">
        <v>29</v>
      </c>
      <c r="D82" s="20">
        <v>2.37</v>
      </c>
      <c r="E82" s="20">
        <v>0.3</v>
      </c>
      <c r="F82" s="20">
        <v>13.86</v>
      </c>
      <c r="G82" s="19">
        <v>70.14</v>
      </c>
      <c r="H82" s="19">
        <v>0.3</v>
      </c>
      <c r="I82" s="19">
        <v>0</v>
      </c>
      <c r="J82" s="19">
        <v>0</v>
      </c>
      <c r="K82" s="19">
        <v>6.9</v>
      </c>
      <c r="L82" s="19">
        <v>26.1</v>
      </c>
      <c r="M82" s="20">
        <v>9.9</v>
      </c>
      <c r="N82" s="20">
        <v>0.33</v>
      </c>
    </row>
    <row r="83" spans="1:14" x14ac:dyDescent="0.25">
      <c r="A83" s="66"/>
      <c r="B83" s="82" t="s">
        <v>33</v>
      </c>
      <c r="C83" s="83"/>
      <c r="D83" s="84">
        <f t="shared" ref="D83:N83" si="8">SUM(D76:D82)</f>
        <v>24.9</v>
      </c>
      <c r="E83" s="84">
        <f t="shared" si="8"/>
        <v>18.86</v>
      </c>
      <c r="F83" s="84">
        <f t="shared" si="8"/>
        <v>84.97999999999999</v>
      </c>
      <c r="G83" s="84">
        <f t="shared" si="8"/>
        <v>597.04</v>
      </c>
      <c r="H83" s="84">
        <f t="shared" si="8"/>
        <v>0.59200000000000008</v>
      </c>
      <c r="I83" s="84">
        <f t="shared" si="8"/>
        <v>29.273500000000002</v>
      </c>
      <c r="J83" s="84">
        <f t="shared" si="8"/>
        <v>75.900000000000006</v>
      </c>
      <c r="K83" s="84">
        <f t="shared" si="8"/>
        <v>86.960000000000022</v>
      </c>
      <c r="L83" s="84">
        <f t="shared" si="8"/>
        <v>330.87000000000006</v>
      </c>
      <c r="M83" s="84">
        <f t="shared" si="8"/>
        <v>86.06</v>
      </c>
      <c r="N83" s="84">
        <f t="shared" si="8"/>
        <v>4.25</v>
      </c>
    </row>
    <row r="84" spans="1:14" x14ac:dyDescent="0.25">
      <c r="A84" s="21"/>
      <c r="B84" s="36"/>
      <c r="C84" s="30"/>
      <c r="D84" s="39"/>
      <c r="E84" s="39"/>
      <c r="F84" s="39"/>
      <c r="G84" s="40"/>
      <c r="H84" s="19"/>
      <c r="I84" s="19"/>
      <c r="J84" s="19"/>
      <c r="K84" s="19"/>
      <c r="L84" s="19"/>
      <c r="M84" s="20"/>
      <c r="N84" s="20"/>
    </row>
    <row r="85" spans="1:14" s="2" customFormat="1" ht="20.25" x14ac:dyDescent="0.3">
      <c r="A85" s="21"/>
      <c r="B85" s="110" t="s">
        <v>140</v>
      </c>
      <c r="C85" s="17"/>
      <c r="D85" s="27"/>
      <c r="E85" s="27"/>
      <c r="F85" s="27"/>
      <c r="G85" s="79"/>
      <c r="H85" s="79"/>
      <c r="I85" s="79"/>
      <c r="J85" s="79"/>
      <c r="K85" s="79"/>
      <c r="L85" s="79"/>
      <c r="M85" s="27"/>
      <c r="N85" s="27"/>
    </row>
    <row r="86" spans="1:14" x14ac:dyDescent="0.25">
      <c r="A86" s="21"/>
      <c r="B86" s="11" t="s">
        <v>18</v>
      </c>
      <c r="C86" s="17"/>
      <c r="D86" s="20"/>
      <c r="E86" s="20"/>
      <c r="F86" s="20"/>
      <c r="G86" s="19"/>
      <c r="H86" s="19"/>
      <c r="I86" s="19"/>
      <c r="J86" s="19"/>
      <c r="K86" s="19"/>
      <c r="L86" s="19"/>
      <c r="M86" s="20"/>
      <c r="N86" s="20"/>
    </row>
    <row r="87" spans="1:14" x14ac:dyDescent="0.25">
      <c r="A87" s="23" t="s">
        <v>141</v>
      </c>
      <c r="B87" s="31" t="s">
        <v>142</v>
      </c>
      <c r="C87" s="17" t="s">
        <v>143</v>
      </c>
      <c r="D87" s="20">
        <v>2.7</v>
      </c>
      <c r="E87" s="20">
        <v>15</v>
      </c>
      <c r="F87" s="20">
        <v>26.5</v>
      </c>
      <c r="G87" s="19">
        <v>98.7</v>
      </c>
      <c r="H87" s="19">
        <v>0.06</v>
      </c>
      <c r="I87" s="19">
        <v>25.62</v>
      </c>
      <c r="J87" s="19">
        <v>0</v>
      </c>
      <c r="K87" s="19">
        <v>88.12</v>
      </c>
      <c r="L87" s="19">
        <v>1.02</v>
      </c>
      <c r="M87" s="19">
        <v>31.27</v>
      </c>
      <c r="N87" s="20">
        <v>1.25</v>
      </c>
    </row>
    <row r="88" spans="1:14" x14ac:dyDescent="0.25">
      <c r="A88" s="61" t="s">
        <v>40</v>
      </c>
      <c r="B88" s="62" t="s">
        <v>144</v>
      </c>
      <c r="C88" s="63" t="s">
        <v>87</v>
      </c>
      <c r="D88" s="64">
        <v>6.78</v>
      </c>
      <c r="E88" s="64">
        <v>6.27</v>
      </c>
      <c r="F88" s="64">
        <v>0</v>
      </c>
      <c r="G88" s="64">
        <v>84</v>
      </c>
      <c r="H88" s="64">
        <v>0</v>
      </c>
      <c r="I88" s="65">
        <v>0</v>
      </c>
      <c r="J88" s="65">
        <v>0.78</v>
      </c>
      <c r="K88" s="65">
        <v>3.6</v>
      </c>
      <c r="L88" s="65">
        <v>80.400000000000006</v>
      </c>
      <c r="M88" s="59">
        <v>10.5</v>
      </c>
      <c r="N88" s="59">
        <v>0</v>
      </c>
    </row>
    <row r="89" spans="1:14" x14ac:dyDescent="0.25">
      <c r="A89" s="21" t="s">
        <v>22</v>
      </c>
      <c r="B89" s="16" t="s">
        <v>82</v>
      </c>
      <c r="C89" s="17">
        <v>200</v>
      </c>
      <c r="D89" s="44">
        <v>1.6</v>
      </c>
      <c r="E89" s="44">
        <v>1.6</v>
      </c>
      <c r="F89" s="44">
        <v>12.4</v>
      </c>
      <c r="G89" s="44">
        <v>70</v>
      </c>
      <c r="H89" s="19">
        <v>0.04</v>
      </c>
      <c r="I89" s="19">
        <v>1.33</v>
      </c>
      <c r="J89" s="19">
        <v>10</v>
      </c>
      <c r="K89" s="19">
        <v>126.6</v>
      </c>
      <c r="L89" s="19">
        <v>92.8</v>
      </c>
      <c r="M89" s="20">
        <v>15.4</v>
      </c>
      <c r="N89" s="20">
        <v>0.41</v>
      </c>
    </row>
    <row r="90" spans="1:14" x14ac:dyDescent="0.25">
      <c r="A90" s="86" t="s">
        <v>27</v>
      </c>
      <c r="B90" s="16" t="s">
        <v>28</v>
      </c>
      <c r="C90" s="17" t="s">
        <v>29</v>
      </c>
      <c r="D90" s="20">
        <v>2.37</v>
      </c>
      <c r="E90" s="20">
        <v>0.3</v>
      </c>
      <c r="F90" s="20">
        <v>13.86</v>
      </c>
      <c r="G90" s="19">
        <v>70.14</v>
      </c>
      <c r="H90" s="19">
        <v>0.3</v>
      </c>
      <c r="I90" s="19">
        <v>0</v>
      </c>
      <c r="J90" s="19">
        <v>0</v>
      </c>
      <c r="K90" s="19">
        <v>6.9</v>
      </c>
      <c r="L90" s="19">
        <v>26.1</v>
      </c>
      <c r="M90" s="20">
        <v>9.9</v>
      </c>
      <c r="N90" s="20">
        <v>0.33</v>
      </c>
    </row>
    <row r="91" spans="1:14" x14ac:dyDescent="0.25">
      <c r="A91" s="21" t="s">
        <v>47</v>
      </c>
      <c r="B91" s="31" t="s">
        <v>49</v>
      </c>
      <c r="C91" s="17" t="s">
        <v>60</v>
      </c>
      <c r="D91" s="20">
        <v>1.68</v>
      </c>
      <c r="E91" s="20">
        <v>0.33</v>
      </c>
      <c r="F91" s="20">
        <v>14.1</v>
      </c>
      <c r="G91" s="19">
        <v>68.97</v>
      </c>
      <c r="H91" s="19">
        <v>0.03</v>
      </c>
      <c r="I91" s="19">
        <v>0</v>
      </c>
      <c r="J91" s="19">
        <v>0</v>
      </c>
      <c r="K91" s="19">
        <v>6.9</v>
      </c>
      <c r="L91" s="19">
        <v>31.8</v>
      </c>
      <c r="M91" s="19">
        <v>7.5</v>
      </c>
      <c r="N91" s="20">
        <v>0.93</v>
      </c>
    </row>
    <row r="92" spans="1:14" x14ac:dyDescent="0.25">
      <c r="A92" s="23" t="s">
        <v>30</v>
      </c>
      <c r="B92" s="16" t="s">
        <v>31</v>
      </c>
      <c r="C92" s="24" t="s">
        <v>32</v>
      </c>
      <c r="D92" s="25">
        <v>1.5</v>
      </c>
      <c r="E92" s="25">
        <v>0.5</v>
      </c>
      <c r="F92" s="25">
        <v>21</v>
      </c>
      <c r="G92" s="25">
        <v>95</v>
      </c>
      <c r="H92" s="26">
        <v>0.03</v>
      </c>
      <c r="I92" s="26">
        <v>10</v>
      </c>
      <c r="J92" s="26">
        <v>0</v>
      </c>
      <c r="K92" s="26">
        <v>16</v>
      </c>
      <c r="L92" s="52">
        <v>11</v>
      </c>
      <c r="M92" s="25">
        <v>9</v>
      </c>
      <c r="N92" s="25">
        <v>2.2000000000000002</v>
      </c>
    </row>
    <row r="93" spans="1:14" x14ac:dyDescent="0.25">
      <c r="A93" s="21"/>
      <c r="B93" s="11" t="s">
        <v>33</v>
      </c>
      <c r="C93" s="17"/>
      <c r="D93" s="87">
        <f>SUM(D87:D92)</f>
        <v>16.63</v>
      </c>
      <c r="E93" s="87">
        <f t="shared" ref="E93:N93" si="9">SUM(E87:E92)</f>
        <v>24</v>
      </c>
      <c r="F93" s="87">
        <f t="shared" si="9"/>
        <v>87.86</v>
      </c>
      <c r="G93" s="87">
        <f t="shared" si="9"/>
        <v>486.80999999999995</v>
      </c>
      <c r="H93" s="87">
        <f t="shared" si="9"/>
        <v>0.46000000000000008</v>
      </c>
      <c r="I93" s="87">
        <f t="shared" si="9"/>
        <v>36.950000000000003</v>
      </c>
      <c r="J93" s="87">
        <f t="shared" si="9"/>
        <v>10.78</v>
      </c>
      <c r="K93" s="87">
        <f t="shared" si="9"/>
        <v>248.12</v>
      </c>
      <c r="L93" s="87">
        <f t="shared" si="9"/>
        <v>243.12</v>
      </c>
      <c r="M93" s="87">
        <f t="shared" si="9"/>
        <v>83.57</v>
      </c>
      <c r="N93" s="87">
        <f t="shared" si="9"/>
        <v>5.12</v>
      </c>
    </row>
    <row r="94" spans="1:14" x14ac:dyDescent="0.25">
      <c r="A94" s="73"/>
      <c r="B94" s="11" t="s">
        <v>33</v>
      </c>
      <c r="C94" s="115"/>
      <c r="D94" s="116">
        <f t="shared" ref="D94:N94" si="10">D12+D21+D30+D40+D47+D55+D63+D73+D83+D93</f>
        <v>213.56</v>
      </c>
      <c r="E94" s="116">
        <f t="shared" si="10"/>
        <v>196.63</v>
      </c>
      <c r="F94" s="116">
        <f t="shared" si="10"/>
        <v>885.53000000000009</v>
      </c>
      <c r="G94" s="116">
        <f t="shared" si="10"/>
        <v>6028.09</v>
      </c>
      <c r="H94" s="116">
        <f t="shared" si="10"/>
        <v>8.6229999999999993</v>
      </c>
      <c r="I94" s="116">
        <f t="shared" si="10"/>
        <v>263.36699999999996</v>
      </c>
      <c r="J94" s="116">
        <f t="shared" si="10"/>
        <v>673.99999999999989</v>
      </c>
      <c r="K94" s="116">
        <f t="shared" si="10"/>
        <v>3533.0400000000004</v>
      </c>
      <c r="L94" s="116">
        <f t="shared" si="10"/>
        <v>2881.4100000000003</v>
      </c>
      <c r="M94" s="116">
        <f t="shared" si="10"/>
        <v>768.09999999999991</v>
      </c>
      <c r="N94" s="116">
        <f t="shared" si="10"/>
        <v>228.53000000000003</v>
      </c>
    </row>
    <row r="95" spans="1:14" x14ac:dyDescent="0.25">
      <c r="B95" s="146" t="s">
        <v>157</v>
      </c>
      <c r="C95" s="147"/>
      <c r="D95" s="147"/>
      <c r="E95" s="147"/>
      <c r="F95" s="147"/>
      <c r="G95" s="147"/>
      <c r="H95" s="147"/>
      <c r="I95" s="147"/>
      <c r="J95" s="147"/>
      <c r="K95" s="147"/>
      <c r="L95" s="147"/>
      <c r="M95" s="147"/>
      <c r="N95" s="147"/>
    </row>
    <row r="96" spans="1:14" x14ac:dyDescent="0.25">
      <c r="N96" s="36" t="s">
        <v>158</v>
      </c>
    </row>
    <row r="98" spans="2:9" x14ac:dyDescent="0.25">
      <c r="B98" s="118"/>
      <c r="C98" s="119"/>
      <c r="D98" s="120"/>
      <c r="E98" s="120"/>
      <c r="F98" s="120"/>
      <c r="G98" s="120"/>
      <c r="H98" s="121"/>
      <c r="I98" s="121"/>
    </row>
  </sheetData>
  <mergeCells count="10">
    <mergeCell ref="B95:N95"/>
    <mergeCell ref="B1:K1"/>
    <mergeCell ref="A3:A4"/>
    <mergeCell ref="B3:B4"/>
    <mergeCell ref="C3:C4"/>
    <mergeCell ref="D3:D4"/>
    <mergeCell ref="E3:E4"/>
    <mergeCell ref="F3:F4"/>
    <mergeCell ref="G3:G4"/>
    <mergeCell ref="K3:N3"/>
  </mergeCells>
  <pageMargins left="0.7" right="0.7" top="0.75" bottom="0.75" header="0.3" footer="0.3"/>
  <pageSetup paperSize="9"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8"/>
  <sheetViews>
    <sheetView topLeftCell="A73" workbookViewId="0">
      <selection activeCell="A102" sqref="A102:N102"/>
    </sheetView>
  </sheetViews>
  <sheetFormatPr defaultRowHeight="15.75" x14ac:dyDescent="0.25"/>
  <cols>
    <col min="1" max="1" width="13.85546875" style="35" customWidth="1"/>
    <col min="2" max="2" width="40.7109375" style="117" customWidth="1"/>
    <col min="3" max="3" width="10.7109375" style="36" customWidth="1"/>
    <col min="4" max="4" width="12.28515625" style="36" customWidth="1"/>
    <col min="5" max="6" width="10.5703125" style="36" bestFit="1" customWidth="1"/>
    <col min="7" max="7" width="12" style="36" bestFit="1" customWidth="1"/>
    <col min="8" max="8" width="9.28515625" style="36" bestFit="1" customWidth="1"/>
    <col min="9" max="9" width="9.28515625" style="35" bestFit="1" customWidth="1"/>
    <col min="10" max="10" width="10.7109375" style="36" bestFit="1" customWidth="1"/>
    <col min="11" max="12" width="10.85546875" style="36" bestFit="1" customWidth="1"/>
    <col min="13" max="13" width="10.5703125" style="36" bestFit="1" customWidth="1"/>
    <col min="14" max="14" width="9.28515625" style="36" bestFit="1" customWidth="1"/>
    <col min="15" max="254" width="9.140625" style="36"/>
    <col min="255" max="255" width="50.85546875" style="36" customWidth="1"/>
    <col min="256" max="256" width="10.7109375" style="36" customWidth="1"/>
    <col min="257" max="257" width="12.28515625" style="36" customWidth="1"/>
    <col min="258" max="259" width="10.5703125" style="36" bestFit="1" customWidth="1"/>
    <col min="260" max="260" width="12" style="36" bestFit="1" customWidth="1"/>
    <col min="261" max="262" width="9.28515625" style="36" bestFit="1" customWidth="1"/>
    <col min="263" max="264" width="10.7109375" style="36" bestFit="1" customWidth="1"/>
    <col min="265" max="266" width="10.85546875" style="36" bestFit="1" customWidth="1"/>
    <col min="267" max="267" width="10.5703125" style="36" bestFit="1" customWidth="1"/>
    <col min="268" max="268" width="9.28515625" style="36" bestFit="1" customWidth="1"/>
    <col min="269" max="510" width="9.140625" style="36"/>
    <col min="511" max="511" width="50.85546875" style="36" customWidth="1"/>
    <col min="512" max="512" width="10.7109375" style="36" customWidth="1"/>
    <col min="513" max="513" width="12.28515625" style="36" customWidth="1"/>
    <col min="514" max="515" width="10.5703125" style="36" bestFit="1" customWidth="1"/>
    <col min="516" max="516" width="12" style="36" bestFit="1" customWidth="1"/>
    <col min="517" max="518" width="9.28515625" style="36" bestFit="1" customWidth="1"/>
    <col min="519" max="520" width="10.7109375" style="36" bestFit="1" customWidth="1"/>
    <col min="521" max="522" width="10.85546875" style="36" bestFit="1" customWidth="1"/>
    <col min="523" max="523" width="10.5703125" style="36" bestFit="1" customWidth="1"/>
    <col min="524" max="524" width="9.28515625" style="36" bestFit="1" customWidth="1"/>
    <col min="525" max="766" width="9.140625" style="36"/>
    <col min="767" max="767" width="50.85546875" style="36" customWidth="1"/>
    <col min="768" max="768" width="10.7109375" style="36" customWidth="1"/>
    <col min="769" max="769" width="12.28515625" style="36" customWidth="1"/>
    <col min="770" max="771" width="10.5703125" style="36" bestFit="1" customWidth="1"/>
    <col min="772" max="772" width="12" style="36" bestFit="1" customWidth="1"/>
    <col min="773" max="774" width="9.28515625" style="36" bestFit="1" customWidth="1"/>
    <col min="775" max="776" width="10.7109375" style="36" bestFit="1" customWidth="1"/>
    <col min="777" max="778" width="10.85546875" style="36" bestFit="1" customWidth="1"/>
    <col min="779" max="779" width="10.5703125" style="36" bestFit="1" customWidth="1"/>
    <col min="780" max="780" width="9.28515625" style="36" bestFit="1" customWidth="1"/>
    <col min="781" max="1022" width="9.140625" style="36"/>
    <col min="1023" max="1023" width="50.85546875" style="36" customWidth="1"/>
    <col min="1024" max="1024" width="10.7109375" style="36" customWidth="1"/>
    <col min="1025" max="1025" width="12.28515625" style="36" customWidth="1"/>
    <col min="1026" max="1027" width="10.5703125" style="36" bestFit="1" customWidth="1"/>
    <col min="1028" max="1028" width="12" style="36" bestFit="1" customWidth="1"/>
    <col min="1029" max="1030" width="9.28515625" style="36" bestFit="1" customWidth="1"/>
    <col min="1031" max="1032" width="10.7109375" style="36" bestFit="1" customWidth="1"/>
    <col min="1033" max="1034" width="10.85546875" style="36" bestFit="1" customWidth="1"/>
    <col min="1035" max="1035" width="10.5703125" style="36" bestFit="1" customWidth="1"/>
    <col min="1036" max="1036" width="9.28515625" style="36" bestFit="1" customWidth="1"/>
    <col min="1037" max="1278" width="9.140625" style="36"/>
    <col min="1279" max="1279" width="50.85546875" style="36" customWidth="1"/>
    <col min="1280" max="1280" width="10.7109375" style="36" customWidth="1"/>
    <col min="1281" max="1281" width="12.28515625" style="36" customWidth="1"/>
    <col min="1282" max="1283" width="10.5703125" style="36" bestFit="1" customWidth="1"/>
    <col min="1284" max="1284" width="12" style="36" bestFit="1" customWidth="1"/>
    <col min="1285" max="1286" width="9.28515625" style="36" bestFit="1" customWidth="1"/>
    <col min="1287" max="1288" width="10.7109375" style="36" bestFit="1" customWidth="1"/>
    <col min="1289" max="1290" width="10.85546875" style="36" bestFit="1" customWidth="1"/>
    <col min="1291" max="1291" width="10.5703125" style="36" bestFit="1" customWidth="1"/>
    <col min="1292" max="1292" width="9.28515625" style="36" bestFit="1" customWidth="1"/>
    <col min="1293" max="1534" width="9.140625" style="36"/>
    <col min="1535" max="1535" width="50.85546875" style="36" customWidth="1"/>
    <col min="1536" max="1536" width="10.7109375" style="36" customWidth="1"/>
    <col min="1537" max="1537" width="12.28515625" style="36" customWidth="1"/>
    <col min="1538" max="1539" width="10.5703125" style="36" bestFit="1" customWidth="1"/>
    <col min="1540" max="1540" width="12" style="36" bestFit="1" customWidth="1"/>
    <col min="1541" max="1542" width="9.28515625" style="36" bestFit="1" customWidth="1"/>
    <col min="1543" max="1544" width="10.7109375" style="36" bestFit="1" customWidth="1"/>
    <col min="1545" max="1546" width="10.85546875" style="36" bestFit="1" customWidth="1"/>
    <col min="1547" max="1547" width="10.5703125" style="36" bestFit="1" customWidth="1"/>
    <col min="1548" max="1548" width="9.28515625" style="36" bestFit="1" customWidth="1"/>
    <col min="1549" max="1790" width="9.140625" style="36"/>
    <col min="1791" max="1791" width="50.85546875" style="36" customWidth="1"/>
    <col min="1792" max="1792" width="10.7109375" style="36" customWidth="1"/>
    <col min="1793" max="1793" width="12.28515625" style="36" customWidth="1"/>
    <col min="1794" max="1795" width="10.5703125" style="36" bestFit="1" customWidth="1"/>
    <col min="1796" max="1796" width="12" style="36" bestFit="1" customWidth="1"/>
    <col min="1797" max="1798" width="9.28515625" style="36" bestFit="1" customWidth="1"/>
    <col min="1799" max="1800" width="10.7109375" style="36" bestFit="1" customWidth="1"/>
    <col min="1801" max="1802" width="10.85546875" style="36" bestFit="1" customWidth="1"/>
    <col min="1803" max="1803" width="10.5703125" style="36" bestFit="1" customWidth="1"/>
    <col min="1804" max="1804" width="9.28515625" style="36" bestFit="1" customWidth="1"/>
    <col min="1805" max="2046" width="9.140625" style="36"/>
    <col min="2047" max="2047" width="50.85546875" style="36" customWidth="1"/>
    <col min="2048" max="2048" width="10.7109375" style="36" customWidth="1"/>
    <col min="2049" max="2049" width="12.28515625" style="36" customWidth="1"/>
    <col min="2050" max="2051" width="10.5703125" style="36" bestFit="1" customWidth="1"/>
    <col min="2052" max="2052" width="12" style="36" bestFit="1" customWidth="1"/>
    <col min="2053" max="2054" width="9.28515625" style="36" bestFit="1" customWidth="1"/>
    <col min="2055" max="2056" width="10.7109375" style="36" bestFit="1" customWidth="1"/>
    <col min="2057" max="2058" width="10.85546875" style="36" bestFit="1" customWidth="1"/>
    <col min="2059" max="2059" width="10.5703125" style="36" bestFit="1" customWidth="1"/>
    <col min="2060" max="2060" width="9.28515625" style="36" bestFit="1" customWidth="1"/>
    <col min="2061" max="2302" width="9.140625" style="36"/>
    <col min="2303" max="2303" width="50.85546875" style="36" customWidth="1"/>
    <col min="2304" max="2304" width="10.7109375" style="36" customWidth="1"/>
    <col min="2305" max="2305" width="12.28515625" style="36" customWidth="1"/>
    <col min="2306" max="2307" width="10.5703125" style="36" bestFit="1" customWidth="1"/>
    <col min="2308" max="2308" width="12" style="36" bestFit="1" customWidth="1"/>
    <col min="2309" max="2310" width="9.28515625" style="36" bestFit="1" customWidth="1"/>
    <col min="2311" max="2312" width="10.7109375" style="36" bestFit="1" customWidth="1"/>
    <col min="2313" max="2314" width="10.85546875" style="36" bestFit="1" customWidth="1"/>
    <col min="2315" max="2315" width="10.5703125" style="36" bestFit="1" customWidth="1"/>
    <col min="2316" max="2316" width="9.28515625" style="36" bestFit="1" customWidth="1"/>
    <col min="2317" max="2558" width="9.140625" style="36"/>
    <col min="2559" max="2559" width="50.85546875" style="36" customWidth="1"/>
    <col min="2560" max="2560" width="10.7109375" style="36" customWidth="1"/>
    <col min="2561" max="2561" width="12.28515625" style="36" customWidth="1"/>
    <col min="2562" max="2563" width="10.5703125" style="36" bestFit="1" customWidth="1"/>
    <col min="2564" max="2564" width="12" style="36" bestFit="1" customWidth="1"/>
    <col min="2565" max="2566" width="9.28515625" style="36" bestFit="1" customWidth="1"/>
    <col min="2567" max="2568" width="10.7109375" style="36" bestFit="1" customWidth="1"/>
    <col min="2569" max="2570" width="10.85546875" style="36" bestFit="1" customWidth="1"/>
    <col min="2571" max="2571" width="10.5703125" style="36" bestFit="1" customWidth="1"/>
    <col min="2572" max="2572" width="9.28515625" style="36" bestFit="1" customWidth="1"/>
    <col min="2573" max="2814" width="9.140625" style="36"/>
    <col min="2815" max="2815" width="50.85546875" style="36" customWidth="1"/>
    <col min="2816" max="2816" width="10.7109375" style="36" customWidth="1"/>
    <col min="2817" max="2817" width="12.28515625" style="36" customWidth="1"/>
    <col min="2818" max="2819" width="10.5703125" style="36" bestFit="1" customWidth="1"/>
    <col min="2820" max="2820" width="12" style="36" bestFit="1" customWidth="1"/>
    <col min="2821" max="2822" width="9.28515625" style="36" bestFit="1" customWidth="1"/>
    <col min="2823" max="2824" width="10.7109375" style="36" bestFit="1" customWidth="1"/>
    <col min="2825" max="2826" width="10.85546875" style="36" bestFit="1" customWidth="1"/>
    <col min="2827" max="2827" width="10.5703125" style="36" bestFit="1" customWidth="1"/>
    <col min="2828" max="2828" width="9.28515625" style="36" bestFit="1" customWidth="1"/>
    <col min="2829" max="3070" width="9.140625" style="36"/>
    <col min="3071" max="3071" width="50.85546875" style="36" customWidth="1"/>
    <col min="3072" max="3072" width="10.7109375" style="36" customWidth="1"/>
    <col min="3073" max="3073" width="12.28515625" style="36" customWidth="1"/>
    <col min="3074" max="3075" width="10.5703125" style="36" bestFit="1" customWidth="1"/>
    <col min="3076" max="3076" width="12" style="36" bestFit="1" customWidth="1"/>
    <col min="3077" max="3078" width="9.28515625" style="36" bestFit="1" customWidth="1"/>
    <col min="3079" max="3080" width="10.7109375" style="36" bestFit="1" customWidth="1"/>
    <col min="3081" max="3082" width="10.85546875" style="36" bestFit="1" customWidth="1"/>
    <col min="3083" max="3083" width="10.5703125" style="36" bestFit="1" customWidth="1"/>
    <col min="3084" max="3084" width="9.28515625" style="36" bestFit="1" customWidth="1"/>
    <col min="3085" max="3326" width="9.140625" style="36"/>
    <col min="3327" max="3327" width="50.85546875" style="36" customWidth="1"/>
    <col min="3328" max="3328" width="10.7109375" style="36" customWidth="1"/>
    <col min="3329" max="3329" width="12.28515625" style="36" customWidth="1"/>
    <col min="3330" max="3331" width="10.5703125" style="36" bestFit="1" customWidth="1"/>
    <col min="3332" max="3332" width="12" style="36" bestFit="1" customWidth="1"/>
    <col min="3333" max="3334" width="9.28515625" style="36" bestFit="1" customWidth="1"/>
    <col min="3335" max="3336" width="10.7109375" style="36" bestFit="1" customWidth="1"/>
    <col min="3337" max="3338" width="10.85546875" style="36" bestFit="1" customWidth="1"/>
    <col min="3339" max="3339" width="10.5703125" style="36" bestFit="1" customWidth="1"/>
    <col min="3340" max="3340" width="9.28515625" style="36" bestFit="1" customWidth="1"/>
    <col min="3341" max="3582" width="9.140625" style="36"/>
    <col min="3583" max="3583" width="50.85546875" style="36" customWidth="1"/>
    <col min="3584" max="3584" width="10.7109375" style="36" customWidth="1"/>
    <col min="3585" max="3585" width="12.28515625" style="36" customWidth="1"/>
    <col min="3586" max="3587" width="10.5703125" style="36" bestFit="1" customWidth="1"/>
    <col min="3588" max="3588" width="12" style="36" bestFit="1" customWidth="1"/>
    <col min="3589" max="3590" width="9.28515625" style="36" bestFit="1" customWidth="1"/>
    <col min="3591" max="3592" width="10.7109375" style="36" bestFit="1" customWidth="1"/>
    <col min="3593" max="3594" width="10.85546875" style="36" bestFit="1" customWidth="1"/>
    <col min="3595" max="3595" width="10.5703125" style="36" bestFit="1" customWidth="1"/>
    <col min="3596" max="3596" width="9.28515625" style="36" bestFit="1" customWidth="1"/>
    <col min="3597" max="3838" width="9.140625" style="36"/>
    <col min="3839" max="3839" width="50.85546875" style="36" customWidth="1"/>
    <col min="3840" max="3840" width="10.7109375" style="36" customWidth="1"/>
    <col min="3841" max="3841" width="12.28515625" style="36" customWidth="1"/>
    <col min="3842" max="3843" width="10.5703125" style="36" bestFit="1" customWidth="1"/>
    <col min="3844" max="3844" width="12" style="36" bestFit="1" customWidth="1"/>
    <col min="3845" max="3846" width="9.28515625" style="36" bestFit="1" customWidth="1"/>
    <col min="3847" max="3848" width="10.7109375" style="36" bestFit="1" customWidth="1"/>
    <col min="3849" max="3850" width="10.85546875" style="36" bestFit="1" customWidth="1"/>
    <col min="3851" max="3851" width="10.5703125" style="36" bestFit="1" customWidth="1"/>
    <col min="3852" max="3852" width="9.28515625" style="36" bestFit="1" customWidth="1"/>
    <col min="3853" max="4094" width="9.140625" style="36"/>
    <col min="4095" max="4095" width="50.85546875" style="36" customWidth="1"/>
    <col min="4096" max="4096" width="10.7109375" style="36" customWidth="1"/>
    <col min="4097" max="4097" width="12.28515625" style="36" customWidth="1"/>
    <col min="4098" max="4099" width="10.5703125" style="36" bestFit="1" customWidth="1"/>
    <col min="4100" max="4100" width="12" style="36" bestFit="1" customWidth="1"/>
    <col min="4101" max="4102" width="9.28515625" style="36" bestFit="1" customWidth="1"/>
    <col min="4103" max="4104" width="10.7109375" style="36" bestFit="1" customWidth="1"/>
    <col min="4105" max="4106" width="10.85546875" style="36" bestFit="1" customWidth="1"/>
    <col min="4107" max="4107" width="10.5703125" style="36" bestFit="1" customWidth="1"/>
    <col min="4108" max="4108" width="9.28515625" style="36" bestFit="1" customWidth="1"/>
    <col min="4109" max="4350" width="9.140625" style="36"/>
    <col min="4351" max="4351" width="50.85546875" style="36" customWidth="1"/>
    <col min="4352" max="4352" width="10.7109375" style="36" customWidth="1"/>
    <col min="4353" max="4353" width="12.28515625" style="36" customWidth="1"/>
    <col min="4354" max="4355" width="10.5703125" style="36" bestFit="1" customWidth="1"/>
    <col min="4356" max="4356" width="12" style="36" bestFit="1" customWidth="1"/>
    <col min="4357" max="4358" width="9.28515625" style="36" bestFit="1" customWidth="1"/>
    <col min="4359" max="4360" width="10.7109375" style="36" bestFit="1" customWidth="1"/>
    <col min="4361" max="4362" width="10.85546875" style="36" bestFit="1" customWidth="1"/>
    <col min="4363" max="4363" width="10.5703125" style="36" bestFit="1" customWidth="1"/>
    <col min="4364" max="4364" width="9.28515625" style="36" bestFit="1" customWidth="1"/>
    <col min="4365" max="4606" width="9.140625" style="36"/>
    <col min="4607" max="4607" width="50.85546875" style="36" customWidth="1"/>
    <col min="4608" max="4608" width="10.7109375" style="36" customWidth="1"/>
    <col min="4609" max="4609" width="12.28515625" style="36" customWidth="1"/>
    <col min="4610" max="4611" width="10.5703125" style="36" bestFit="1" customWidth="1"/>
    <col min="4612" max="4612" width="12" style="36" bestFit="1" customWidth="1"/>
    <col min="4613" max="4614" width="9.28515625" style="36" bestFit="1" customWidth="1"/>
    <col min="4615" max="4616" width="10.7109375" style="36" bestFit="1" customWidth="1"/>
    <col min="4617" max="4618" width="10.85546875" style="36" bestFit="1" customWidth="1"/>
    <col min="4619" max="4619" width="10.5703125" style="36" bestFit="1" customWidth="1"/>
    <col min="4620" max="4620" width="9.28515625" style="36" bestFit="1" customWidth="1"/>
    <col min="4621" max="4862" width="9.140625" style="36"/>
    <col min="4863" max="4863" width="50.85546875" style="36" customWidth="1"/>
    <col min="4864" max="4864" width="10.7109375" style="36" customWidth="1"/>
    <col min="4865" max="4865" width="12.28515625" style="36" customWidth="1"/>
    <col min="4866" max="4867" width="10.5703125" style="36" bestFit="1" customWidth="1"/>
    <col min="4868" max="4868" width="12" style="36" bestFit="1" customWidth="1"/>
    <col min="4869" max="4870" width="9.28515625" style="36" bestFit="1" customWidth="1"/>
    <col min="4871" max="4872" width="10.7109375" style="36" bestFit="1" customWidth="1"/>
    <col min="4873" max="4874" width="10.85546875" style="36" bestFit="1" customWidth="1"/>
    <col min="4875" max="4875" width="10.5703125" style="36" bestFit="1" customWidth="1"/>
    <col min="4876" max="4876" width="9.28515625" style="36" bestFit="1" customWidth="1"/>
    <col min="4877" max="5118" width="9.140625" style="36"/>
    <col min="5119" max="5119" width="50.85546875" style="36" customWidth="1"/>
    <col min="5120" max="5120" width="10.7109375" style="36" customWidth="1"/>
    <col min="5121" max="5121" width="12.28515625" style="36" customWidth="1"/>
    <col min="5122" max="5123" width="10.5703125" style="36" bestFit="1" customWidth="1"/>
    <col min="5124" max="5124" width="12" style="36" bestFit="1" customWidth="1"/>
    <col min="5125" max="5126" width="9.28515625" style="36" bestFit="1" customWidth="1"/>
    <col min="5127" max="5128" width="10.7109375" style="36" bestFit="1" customWidth="1"/>
    <col min="5129" max="5130" width="10.85546875" style="36" bestFit="1" customWidth="1"/>
    <col min="5131" max="5131" width="10.5703125" style="36" bestFit="1" customWidth="1"/>
    <col min="5132" max="5132" width="9.28515625" style="36" bestFit="1" customWidth="1"/>
    <col min="5133" max="5374" width="9.140625" style="36"/>
    <col min="5375" max="5375" width="50.85546875" style="36" customWidth="1"/>
    <col min="5376" max="5376" width="10.7109375" style="36" customWidth="1"/>
    <col min="5377" max="5377" width="12.28515625" style="36" customWidth="1"/>
    <col min="5378" max="5379" width="10.5703125" style="36" bestFit="1" customWidth="1"/>
    <col min="5380" max="5380" width="12" style="36" bestFit="1" customWidth="1"/>
    <col min="5381" max="5382" width="9.28515625" style="36" bestFit="1" customWidth="1"/>
    <col min="5383" max="5384" width="10.7109375" style="36" bestFit="1" customWidth="1"/>
    <col min="5385" max="5386" width="10.85546875" style="36" bestFit="1" customWidth="1"/>
    <col min="5387" max="5387" width="10.5703125" style="36" bestFit="1" customWidth="1"/>
    <col min="5388" max="5388" width="9.28515625" style="36" bestFit="1" customWidth="1"/>
    <col min="5389" max="5630" width="9.140625" style="36"/>
    <col min="5631" max="5631" width="50.85546875" style="36" customWidth="1"/>
    <col min="5632" max="5632" width="10.7109375" style="36" customWidth="1"/>
    <col min="5633" max="5633" width="12.28515625" style="36" customWidth="1"/>
    <col min="5634" max="5635" width="10.5703125" style="36" bestFit="1" customWidth="1"/>
    <col min="5636" max="5636" width="12" style="36" bestFit="1" customWidth="1"/>
    <col min="5637" max="5638" width="9.28515625" style="36" bestFit="1" customWidth="1"/>
    <col min="5639" max="5640" width="10.7109375" style="36" bestFit="1" customWidth="1"/>
    <col min="5641" max="5642" width="10.85546875" style="36" bestFit="1" customWidth="1"/>
    <col min="5643" max="5643" width="10.5703125" style="36" bestFit="1" customWidth="1"/>
    <col min="5644" max="5644" width="9.28515625" style="36" bestFit="1" customWidth="1"/>
    <col min="5645" max="5886" width="9.140625" style="36"/>
    <col min="5887" max="5887" width="50.85546875" style="36" customWidth="1"/>
    <col min="5888" max="5888" width="10.7109375" style="36" customWidth="1"/>
    <col min="5889" max="5889" width="12.28515625" style="36" customWidth="1"/>
    <col min="5890" max="5891" width="10.5703125" style="36" bestFit="1" customWidth="1"/>
    <col min="5892" max="5892" width="12" style="36" bestFit="1" customWidth="1"/>
    <col min="5893" max="5894" width="9.28515625" style="36" bestFit="1" customWidth="1"/>
    <col min="5895" max="5896" width="10.7109375" style="36" bestFit="1" customWidth="1"/>
    <col min="5897" max="5898" width="10.85546875" style="36" bestFit="1" customWidth="1"/>
    <col min="5899" max="5899" width="10.5703125" style="36" bestFit="1" customWidth="1"/>
    <col min="5900" max="5900" width="9.28515625" style="36" bestFit="1" customWidth="1"/>
    <col min="5901" max="6142" width="9.140625" style="36"/>
    <col min="6143" max="6143" width="50.85546875" style="36" customWidth="1"/>
    <col min="6144" max="6144" width="10.7109375" style="36" customWidth="1"/>
    <col min="6145" max="6145" width="12.28515625" style="36" customWidth="1"/>
    <col min="6146" max="6147" width="10.5703125" style="36" bestFit="1" customWidth="1"/>
    <col min="6148" max="6148" width="12" style="36" bestFit="1" customWidth="1"/>
    <col min="6149" max="6150" width="9.28515625" style="36" bestFit="1" customWidth="1"/>
    <col min="6151" max="6152" width="10.7109375" style="36" bestFit="1" customWidth="1"/>
    <col min="6153" max="6154" width="10.85546875" style="36" bestFit="1" customWidth="1"/>
    <col min="6155" max="6155" width="10.5703125" style="36" bestFit="1" customWidth="1"/>
    <col min="6156" max="6156" width="9.28515625" style="36" bestFit="1" customWidth="1"/>
    <col min="6157" max="6398" width="9.140625" style="36"/>
    <col min="6399" max="6399" width="50.85546875" style="36" customWidth="1"/>
    <col min="6400" max="6400" width="10.7109375" style="36" customWidth="1"/>
    <col min="6401" max="6401" width="12.28515625" style="36" customWidth="1"/>
    <col min="6402" max="6403" width="10.5703125" style="36" bestFit="1" customWidth="1"/>
    <col min="6404" max="6404" width="12" style="36" bestFit="1" customWidth="1"/>
    <col min="6405" max="6406" width="9.28515625" style="36" bestFit="1" customWidth="1"/>
    <col min="6407" max="6408" width="10.7109375" style="36" bestFit="1" customWidth="1"/>
    <col min="6409" max="6410" width="10.85546875" style="36" bestFit="1" customWidth="1"/>
    <col min="6411" max="6411" width="10.5703125" style="36" bestFit="1" customWidth="1"/>
    <col min="6412" max="6412" width="9.28515625" style="36" bestFit="1" customWidth="1"/>
    <col min="6413" max="6654" width="9.140625" style="36"/>
    <col min="6655" max="6655" width="50.85546875" style="36" customWidth="1"/>
    <col min="6656" max="6656" width="10.7109375" style="36" customWidth="1"/>
    <col min="6657" max="6657" width="12.28515625" style="36" customWidth="1"/>
    <col min="6658" max="6659" width="10.5703125" style="36" bestFit="1" customWidth="1"/>
    <col min="6660" max="6660" width="12" style="36" bestFit="1" customWidth="1"/>
    <col min="6661" max="6662" width="9.28515625" style="36" bestFit="1" customWidth="1"/>
    <col min="6663" max="6664" width="10.7109375" style="36" bestFit="1" customWidth="1"/>
    <col min="6665" max="6666" width="10.85546875" style="36" bestFit="1" customWidth="1"/>
    <col min="6667" max="6667" width="10.5703125" style="36" bestFit="1" customWidth="1"/>
    <col min="6668" max="6668" width="9.28515625" style="36" bestFit="1" customWidth="1"/>
    <col min="6669" max="6910" width="9.140625" style="36"/>
    <col min="6911" max="6911" width="50.85546875" style="36" customWidth="1"/>
    <col min="6912" max="6912" width="10.7109375" style="36" customWidth="1"/>
    <col min="6913" max="6913" width="12.28515625" style="36" customWidth="1"/>
    <col min="6914" max="6915" width="10.5703125" style="36" bestFit="1" customWidth="1"/>
    <col min="6916" max="6916" width="12" style="36" bestFit="1" customWidth="1"/>
    <col min="6917" max="6918" width="9.28515625" style="36" bestFit="1" customWidth="1"/>
    <col min="6919" max="6920" width="10.7109375" style="36" bestFit="1" customWidth="1"/>
    <col min="6921" max="6922" width="10.85546875" style="36" bestFit="1" customWidth="1"/>
    <col min="6923" max="6923" width="10.5703125" style="36" bestFit="1" customWidth="1"/>
    <col min="6924" max="6924" width="9.28515625" style="36" bestFit="1" customWidth="1"/>
    <col min="6925" max="7166" width="9.140625" style="36"/>
    <col min="7167" max="7167" width="50.85546875" style="36" customWidth="1"/>
    <col min="7168" max="7168" width="10.7109375" style="36" customWidth="1"/>
    <col min="7169" max="7169" width="12.28515625" style="36" customWidth="1"/>
    <col min="7170" max="7171" width="10.5703125" style="36" bestFit="1" customWidth="1"/>
    <col min="7172" max="7172" width="12" style="36" bestFit="1" customWidth="1"/>
    <col min="7173" max="7174" width="9.28515625" style="36" bestFit="1" customWidth="1"/>
    <col min="7175" max="7176" width="10.7109375" style="36" bestFit="1" customWidth="1"/>
    <col min="7177" max="7178" width="10.85546875" style="36" bestFit="1" customWidth="1"/>
    <col min="7179" max="7179" width="10.5703125" style="36" bestFit="1" customWidth="1"/>
    <col min="7180" max="7180" width="9.28515625" style="36" bestFit="1" customWidth="1"/>
    <col min="7181" max="7422" width="9.140625" style="36"/>
    <col min="7423" max="7423" width="50.85546875" style="36" customWidth="1"/>
    <col min="7424" max="7424" width="10.7109375" style="36" customWidth="1"/>
    <col min="7425" max="7425" width="12.28515625" style="36" customWidth="1"/>
    <col min="7426" max="7427" width="10.5703125" style="36" bestFit="1" customWidth="1"/>
    <col min="7428" max="7428" width="12" style="36" bestFit="1" customWidth="1"/>
    <col min="7429" max="7430" width="9.28515625" style="36" bestFit="1" customWidth="1"/>
    <col min="7431" max="7432" width="10.7109375" style="36" bestFit="1" customWidth="1"/>
    <col min="7433" max="7434" width="10.85546875" style="36" bestFit="1" customWidth="1"/>
    <col min="7435" max="7435" width="10.5703125" style="36" bestFit="1" customWidth="1"/>
    <col min="7436" max="7436" width="9.28515625" style="36" bestFit="1" customWidth="1"/>
    <col min="7437" max="7678" width="9.140625" style="36"/>
    <col min="7679" max="7679" width="50.85546875" style="36" customWidth="1"/>
    <col min="7680" max="7680" width="10.7109375" style="36" customWidth="1"/>
    <col min="7681" max="7681" width="12.28515625" style="36" customWidth="1"/>
    <col min="7682" max="7683" width="10.5703125" style="36" bestFit="1" customWidth="1"/>
    <col min="7684" max="7684" width="12" style="36" bestFit="1" customWidth="1"/>
    <col min="7685" max="7686" width="9.28515625" style="36" bestFit="1" customWidth="1"/>
    <col min="7687" max="7688" width="10.7109375" style="36" bestFit="1" customWidth="1"/>
    <col min="7689" max="7690" width="10.85546875" style="36" bestFit="1" customWidth="1"/>
    <col min="7691" max="7691" width="10.5703125" style="36" bestFit="1" customWidth="1"/>
    <col min="7692" max="7692" width="9.28515625" style="36" bestFit="1" customWidth="1"/>
    <col min="7693" max="7934" width="9.140625" style="36"/>
    <col min="7935" max="7935" width="50.85546875" style="36" customWidth="1"/>
    <col min="7936" max="7936" width="10.7109375" style="36" customWidth="1"/>
    <col min="7937" max="7937" width="12.28515625" style="36" customWidth="1"/>
    <col min="7938" max="7939" width="10.5703125" style="36" bestFit="1" customWidth="1"/>
    <col min="7940" max="7940" width="12" style="36" bestFit="1" customWidth="1"/>
    <col min="7941" max="7942" width="9.28515625" style="36" bestFit="1" customWidth="1"/>
    <col min="7943" max="7944" width="10.7109375" style="36" bestFit="1" customWidth="1"/>
    <col min="7945" max="7946" width="10.85546875" style="36" bestFit="1" customWidth="1"/>
    <col min="7947" max="7947" width="10.5703125" style="36" bestFit="1" customWidth="1"/>
    <col min="7948" max="7948" width="9.28515625" style="36" bestFit="1" customWidth="1"/>
    <col min="7949" max="8190" width="9.140625" style="36"/>
    <col min="8191" max="8191" width="50.85546875" style="36" customWidth="1"/>
    <col min="8192" max="8192" width="10.7109375" style="36" customWidth="1"/>
    <col min="8193" max="8193" width="12.28515625" style="36" customWidth="1"/>
    <col min="8194" max="8195" width="10.5703125" style="36" bestFit="1" customWidth="1"/>
    <col min="8196" max="8196" width="12" style="36" bestFit="1" customWidth="1"/>
    <col min="8197" max="8198" width="9.28515625" style="36" bestFit="1" customWidth="1"/>
    <col min="8199" max="8200" width="10.7109375" style="36" bestFit="1" customWidth="1"/>
    <col min="8201" max="8202" width="10.85546875" style="36" bestFit="1" customWidth="1"/>
    <col min="8203" max="8203" width="10.5703125" style="36" bestFit="1" customWidth="1"/>
    <col min="8204" max="8204" width="9.28515625" style="36" bestFit="1" customWidth="1"/>
    <col min="8205" max="8446" width="9.140625" style="36"/>
    <col min="8447" max="8447" width="50.85546875" style="36" customWidth="1"/>
    <col min="8448" max="8448" width="10.7109375" style="36" customWidth="1"/>
    <col min="8449" max="8449" width="12.28515625" style="36" customWidth="1"/>
    <col min="8450" max="8451" width="10.5703125" style="36" bestFit="1" customWidth="1"/>
    <col min="8452" max="8452" width="12" style="36" bestFit="1" customWidth="1"/>
    <col min="8453" max="8454" width="9.28515625" style="36" bestFit="1" customWidth="1"/>
    <col min="8455" max="8456" width="10.7109375" style="36" bestFit="1" customWidth="1"/>
    <col min="8457" max="8458" width="10.85546875" style="36" bestFit="1" customWidth="1"/>
    <col min="8459" max="8459" width="10.5703125" style="36" bestFit="1" customWidth="1"/>
    <col min="8460" max="8460" width="9.28515625" style="36" bestFit="1" customWidth="1"/>
    <col min="8461" max="8702" width="9.140625" style="36"/>
    <col min="8703" max="8703" width="50.85546875" style="36" customWidth="1"/>
    <col min="8704" max="8704" width="10.7109375" style="36" customWidth="1"/>
    <col min="8705" max="8705" width="12.28515625" style="36" customWidth="1"/>
    <col min="8706" max="8707" width="10.5703125" style="36" bestFit="1" customWidth="1"/>
    <col min="8708" max="8708" width="12" style="36" bestFit="1" customWidth="1"/>
    <col min="8709" max="8710" width="9.28515625" style="36" bestFit="1" customWidth="1"/>
    <col min="8711" max="8712" width="10.7109375" style="36" bestFit="1" customWidth="1"/>
    <col min="8713" max="8714" width="10.85546875" style="36" bestFit="1" customWidth="1"/>
    <col min="8715" max="8715" width="10.5703125" style="36" bestFit="1" customWidth="1"/>
    <col min="8716" max="8716" width="9.28515625" style="36" bestFit="1" customWidth="1"/>
    <col min="8717" max="8958" width="9.140625" style="36"/>
    <col min="8959" max="8959" width="50.85546875" style="36" customWidth="1"/>
    <col min="8960" max="8960" width="10.7109375" style="36" customWidth="1"/>
    <col min="8961" max="8961" width="12.28515625" style="36" customWidth="1"/>
    <col min="8962" max="8963" width="10.5703125" style="36" bestFit="1" customWidth="1"/>
    <col min="8964" max="8964" width="12" style="36" bestFit="1" customWidth="1"/>
    <col min="8965" max="8966" width="9.28515625" style="36" bestFit="1" customWidth="1"/>
    <col min="8967" max="8968" width="10.7109375" style="36" bestFit="1" customWidth="1"/>
    <col min="8969" max="8970" width="10.85546875" style="36" bestFit="1" customWidth="1"/>
    <col min="8971" max="8971" width="10.5703125" style="36" bestFit="1" customWidth="1"/>
    <col min="8972" max="8972" width="9.28515625" style="36" bestFit="1" customWidth="1"/>
    <col min="8973" max="9214" width="9.140625" style="36"/>
    <col min="9215" max="9215" width="50.85546875" style="36" customWidth="1"/>
    <col min="9216" max="9216" width="10.7109375" style="36" customWidth="1"/>
    <col min="9217" max="9217" width="12.28515625" style="36" customWidth="1"/>
    <col min="9218" max="9219" width="10.5703125" style="36" bestFit="1" customWidth="1"/>
    <col min="9220" max="9220" width="12" style="36" bestFit="1" customWidth="1"/>
    <col min="9221" max="9222" width="9.28515625" style="36" bestFit="1" customWidth="1"/>
    <col min="9223" max="9224" width="10.7109375" style="36" bestFit="1" customWidth="1"/>
    <col min="9225" max="9226" width="10.85546875" style="36" bestFit="1" customWidth="1"/>
    <col min="9227" max="9227" width="10.5703125" style="36" bestFit="1" customWidth="1"/>
    <col min="9228" max="9228" width="9.28515625" style="36" bestFit="1" customWidth="1"/>
    <col min="9229" max="9470" width="9.140625" style="36"/>
    <col min="9471" max="9471" width="50.85546875" style="36" customWidth="1"/>
    <col min="9472" max="9472" width="10.7109375" style="36" customWidth="1"/>
    <col min="9473" max="9473" width="12.28515625" style="36" customWidth="1"/>
    <col min="9474" max="9475" width="10.5703125" style="36" bestFit="1" customWidth="1"/>
    <col min="9476" max="9476" width="12" style="36" bestFit="1" customWidth="1"/>
    <col min="9477" max="9478" width="9.28515625" style="36" bestFit="1" customWidth="1"/>
    <col min="9479" max="9480" width="10.7109375" style="36" bestFit="1" customWidth="1"/>
    <col min="9481" max="9482" width="10.85546875" style="36" bestFit="1" customWidth="1"/>
    <col min="9483" max="9483" width="10.5703125" style="36" bestFit="1" customWidth="1"/>
    <col min="9484" max="9484" width="9.28515625" style="36" bestFit="1" customWidth="1"/>
    <col min="9485" max="9726" width="9.140625" style="36"/>
    <col min="9727" max="9727" width="50.85546875" style="36" customWidth="1"/>
    <col min="9728" max="9728" width="10.7109375" style="36" customWidth="1"/>
    <col min="9729" max="9729" width="12.28515625" style="36" customWidth="1"/>
    <col min="9730" max="9731" width="10.5703125" style="36" bestFit="1" customWidth="1"/>
    <col min="9732" max="9732" width="12" style="36" bestFit="1" customWidth="1"/>
    <col min="9733" max="9734" width="9.28515625" style="36" bestFit="1" customWidth="1"/>
    <col min="9735" max="9736" width="10.7109375" style="36" bestFit="1" customWidth="1"/>
    <col min="9737" max="9738" width="10.85546875" style="36" bestFit="1" customWidth="1"/>
    <col min="9739" max="9739" width="10.5703125" style="36" bestFit="1" customWidth="1"/>
    <col min="9740" max="9740" width="9.28515625" style="36" bestFit="1" customWidth="1"/>
    <col min="9741" max="9982" width="9.140625" style="36"/>
    <col min="9983" max="9983" width="50.85546875" style="36" customWidth="1"/>
    <col min="9984" max="9984" width="10.7109375" style="36" customWidth="1"/>
    <col min="9985" max="9985" width="12.28515625" style="36" customWidth="1"/>
    <col min="9986" max="9987" width="10.5703125" style="36" bestFit="1" customWidth="1"/>
    <col min="9988" max="9988" width="12" style="36" bestFit="1" customWidth="1"/>
    <col min="9989" max="9990" width="9.28515625" style="36" bestFit="1" customWidth="1"/>
    <col min="9991" max="9992" width="10.7109375" style="36" bestFit="1" customWidth="1"/>
    <col min="9993" max="9994" width="10.85546875" style="36" bestFit="1" customWidth="1"/>
    <col min="9995" max="9995" width="10.5703125" style="36" bestFit="1" customWidth="1"/>
    <col min="9996" max="9996" width="9.28515625" style="36" bestFit="1" customWidth="1"/>
    <col min="9997" max="10238" width="9.140625" style="36"/>
    <col min="10239" max="10239" width="50.85546875" style="36" customWidth="1"/>
    <col min="10240" max="10240" width="10.7109375" style="36" customWidth="1"/>
    <col min="10241" max="10241" width="12.28515625" style="36" customWidth="1"/>
    <col min="10242" max="10243" width="10.5703125" style="36" bestFit="1" customWidth="1"/>
    <col min="10244" max="10244" width="12" style="36" bestFit="1" customWidth="1"/>
    <col min="10245" max="10246" width="9.28515625" style="36" bestFit="1" customWidth="1"/>
    <col min="10247" max="10248" width="10.7109375" style="36" bestFit="1" customWidth="1"/>
    <col min="10249" max="10250" width="10.85546875" style="36" bestFit="1" customWidth="1"/>
    <col min="10251" max="10251" width="10.5703125" style="36" bestFit="1" customWidth="1"/>
    <col min="10252" max="10252" width="9.28515625" style="36" bestFit="1" customWidth="1"/>
    <col min="10253" max="10494" width="9.140625" style="36"/>
    <col min="10495" max="10495" width="50.85546875" style="36" customWidth="1"/>
    <col min="10496" max="10496" width="10.7109375" style="36" customWidth="1"/>
    <col min="10497" max="10497" width="12.28515625" style="36" customWidth="1"/>
    <col min="10498" max="10499" width="10.5703125" style="36" bestFit="1" customWidth="1"/>
    <col min="10500" max="10500" width="12" style="36" bestFit="1" customWidth="1"/>
    <col min="10501" max="10502" width="9.28515625" style="36" bestFit="1" customWidth="1"/>
    <col min="10503" max="10504" width="10.7109375" style="36" bestFit="1" customWidth="1"/>
    <col min="10505" max="10506" width="10.85546875" style="36" bestFit="1" customWidth="1"/>
    <col min="10507" max="10507" width="10.5703125" style="36" bestFit="1" customWidth="1"/>
    <col min="10508" max="10508" width="9.28515625" style="36" bestFit="1" customWidth="1"/>
    <col min="10509" max="10750" width="9.140625" style="36"/>
    <col min="10751" max="10751" width="50.85546875" style="36" customWidth="1"/>
    <col min="10752" max="10752" width="10.7109375" style="36" customWidth="1"/>
    <col min="10753" max="10753" width="12.28515625" style="36" customWidth="1"/>
    <col min="10754" max="10755" width="10.5703125" style="36" bestFit="1" customWidth="1"/>
    <col min="10756" max="10756" width="12" style="36" bestFit="1" customWidth="1"/>
    <col min="10757" max="10758" width="9.28515625" style="36" bestFit="1" customWidth="1"/>
    <col min="10759" max="10760" width="10.7109375" style="36" bestFit="1" customWidth="1"/>
    <col min="10761" max="10762" width="10.85546875" style="36" bestFit="1" customWidth="1"/>
    <col min="10763" max="10763" width="10.5703125" style="36" bestFit="1" customWidth="1"/>
    <col min="10764" max="10764" width="9.28515625" style="36" bestFit="1" customWidth="1"/>
    <col min="10765" max="11006" width="9.140625" style="36"/>
    <col min="11007" max="11007" width="50.85546875" style="36" customWidth="1"/>
    <col min="11008" max="11008" width="10.7109375" style="36" customWidth="1"/>
    <col min="11009" max="11009" width="12.28515625" style="36" customWidth="1"/>
    <col min="11010" max="11011" width="10.5703125" style="36" bestFit="1" customWidth="1"/>
    <col min="11012" max="11012" width="12" style="36" bestFit="1" customWidth="1"/>
    <col min="11013" max="11014" width="9.28515625" style="36" bestFit="1" customWidth="1"/>
    <col min="11015" max="11016" width="10.7109375" style="36" bestFit="1" customWidth="1"/>
    <col min="11017" max="11018" width="10.85546875" style="36" bestFit="1" customWidth="1"/>
    <col min="11019" max="11019" width="10.5703125" style="36" bestFit="1" customWidth="1"/>
    <col min="11020" max="11020" width="9.28515625" style="36" bestFit="1" customWidth="1"/>
    <col min="11021" max="11262" width="9.140625" style="36"/>
    <col min="11263" max="11263" width="50.85546875" style="36" customWidth="1"/>
    <col min="11264" max="11264" width="10.7109375" style="36" customWidth="1"/>
    <col min="11265" max="11265" width="12.28515625" style="36" customWidth="1"/>
    <col min="11266" max="11267" width="10.5703125" style="36" bestFit="1" customWidth="1"/>
    <col min="11268" max="11268" width="12" style="36" bestFit="1" customWidth="1"/>
    <col min="11269" max="11270" width="9.28515625" style="36" bestFit="1" customWidth="1"/>
    <col min="11271" max="11272" width="10.7109375" style="36" bestFit="1" customWidth="1"/>
    <col min="11273" max="11274" width="10.85546875" style="36" bestFit="1" customWidth="1"/>
    <col min="11275" max="11275" width="10.5703125" style="36" bestFit="1" customWidth="1"/>
    <col min="11276" max="11276" width="9.28515625" style="36" bestFit="1" customWidth="1"/>
    <col min="11277" max="11518" width="9.140625" style="36"/>
    <col min="11519" max="11519" width="50.85546875" style="36" customWidth="1"/>
    <col min="11520" max="11520" width="10.7109375" style="36" customWidth="1"/>
    <col min="11521" max="11521" width="12.28515625" style="36" customWidth="1"/>
    <col min="11522" max="11523" width="10.5703125" style="36" bestFit="1" customWidth="1"/>
    <col min="11524" max="11524" width="12" style="36" bestFit="1" customWidth="1"/>
    <col min="11525" max="11526" width="9.28515625" style="36" bestFit="1" customWidth="1"/>
    <col min="11527" max="11528" width="10.7109375" style="36" bestFit="1" customWidth="1"/>
    <col min="11529" max="11530" width="10.85546875" style="36" bestFit="1" customWidth="1"/>
    <col min="11531" max="11531" width="10.5703125" style="36" bestFit="1" customWidth="1"/>
    <col min="11532" max="11532" width="9.28515625" style="36" bestFit="1" customWidth="1"/>
    <col min="11533" max="11774" width="9.140625" style="36"/>
    <col min="11775" max="11775" width="50.85546875" style="36" customWidth="1"/>
    <col min="11776" max="11776" width="10.7109375" style="36" customWidth="1"/>
    <col min="11777" max="11777" width="12.28515625" style="36" customWidth="1"/>
    <col min="11778" max="11779" width="10.5703125" style="36" bestFit="1" customWidth="1"/>
    <col min="11780" max="11780" width="12" style="36" bestFit="1" customWidth="1"/>
    <col min="11781" max="11782" width="9.28515625" style="36" bestFit="1" customWidth="1"/>
    <col min="11783" max="11784" width="10.7109375" style="36" bestFit="1" customWidth="1"/>
    <col min="11785" max="11786" width="10.85546875" style="36" bestFit="1" customWidth="1"/>
    <col min="11787" max="11787" width="10.5703125" style="36" bestFit="1" customWidth="1"/>
    <col min="11788" max="11788" width="9.28515625" style="36" bestFit="1" customWidth="1"/>
    <col min="11789" max="12030" width="9.140625" style="36"/>
    <col min="12031" max="12031" width="50.85546875" style="36" customWidth="1"/>
    <col min="12032" max="12032" width="10.7109375" style="36" customWidth="1"/>
    <col min="12033" max="12033" width="12.28515625" style="36" customWidth="1"/>
    <col min="12034" max="12035" width="10.5703125" style="36" bestFit="1" customWidth="1"/>
    <col min="12036" max="12036" width="12" style="36" bestFit="1" customWidth="1"/>
    <col min="12037" max="12038" width="9.28515625" style="36" bestFit="1" customWidth="1"/>
    <col min="12039" max="12040" width="10.7109375" style="36" bestFit="1" customWidth="1"/>
    <col min="12041" max="12042" width="10.85546875" style="36" bestFit="1" customWidth="1"/>
    <col min="12043" max="12043" width="10.5703125" style="36" bestFit="1" customWidth="1"/>
    <col min="12044" max="12044" width="9.28515625" style="36" bestFit="1" customWidth="1"/>
    <col min="12045" max="12286" width="9.140625" style="36"/>
    <col min="12287" max="12287" width="50.85546875" style="36" customWidth="1"/>
    <col min="12288" max="12288" width="10.7109375" style="36" customWidth="1"/>
    <col min="12289" max="12289" width="12.28515625" style="36" customWidth="1"/>
    <col min="12290" max="12291" width="10.5703125" style="36" bestFit="1" customWidth="1"/>
    <col min="12292" max="12292" width="12" style="36" bestFit="1" customWidth="1"/>
    <col min="12293" max="12294" width="9.28515625" style="36" bestFit="1" customWidth="1"/>
    <col min="12295" max="12296" width="10.7109375" style="36" bestFit="1" customWidth="1"/>
    <col min="12297" max="12298" width="10.85546875" style="36" bestFit="1" customWidth="1"/>
    <col min="12299" max="12299" width="10.5703125" style="36" bestFit="1" customWidth="1"/>
    <col min="12300" max="12300" width="9.28515625" style="36" bestFit="1" customWidth="1"/>
    <col min="12301" max="12542" width="9.140625" style="36"/>
    <col min="12543" max="12543" width="50.85546875" style="36" customWidth="1"/>
    <col min="12544" max="12544" width="10.7109375" style="36" customWidth="1"/>
    <col min="12545" max="12545" width="12.28515625" style="36" customWidth="1"/>
    <col min="12546" max="12547" width="10.5703125" style="36" bestFit="1" customWidth="1"/>
    <col min="12548" max="12548" width="12" style="36" bestFit="1" customWidth="1"/>
    <col min="12549" max="12550" width="9.28515625" style="36" bestFit="1" customWidth="1"/>
    <col min="12551" max="12552" width="10.7109375" style="36" bestFit="1" customWidth="1"/>
    <col min="12553" max="12554" width="10.85546875" style="36" bestFit="1" customWidth="1"/>
    <col min="12555" max="12555" width="10.5703125" style="36" bestFit="1" customWidth="1"/>
    <col min="12556" max="12556" width="9.28515625" style="36" bestFit="1" customWidth="1"/>
    <col min="12557" max="12798" width="9.140625" style="36"/>
    <col min="12799" max="12799" width="50.85546875" style="36" customWidth="1"/>
    <col min="12800" max="12800" width="10.7109375" style="36" customWidth="1"/>
    <col min="12801" max="12801" width="12.28515625" style="36" customWidth="1"/>
    <col min="12802" max="12803" width="10.5703125" style="36" bestFit="1" customWidth="1"/>
    <col min="12804" max="12804" width="12" style="36" bestFit="1" customWidth="1"/>
    <col min="12805" max="12806" width="9.28515625" style="36" bestFit="1" customWidth="1"/>
    <col min="12807" max="12808" width="10.7109375" style="36" bestFit="1" customWidth="1"/>
    <col min="12809" max="12810" width="10.85546875" style="36" bestFit="1" customWidth="1"/>
    <col min="12811" max="12811" width="10.5703125" style="36" bestFit="1" customWidth="1"/>
    <col min="12812" max="12812" width="9.28515625" style="36" bestFit="1" customWidth="1"/>
    <col min="12813" max="13054" width="9.140625" style="36"/>
    <col min="13055" max="13055" width="50.85546875" style="36" customWidth="1"/>
    <col min="13056" max="13056" width="10.7109375" style="36" customWidth="1"/>
    <col min="13057" max="13057" width="12.28515625" style="36" customWidth="1"/>
    <col min="13058" max="13059" width="10.5703125" style="36" bestFit="1" customWidth="1"/>
    <col min="13060" max="13060" width="12" style="36" bestFit="1" customWidth="1"/>
    <col min="13061" max="13062" width="9.28515625" style="36" bestFit="1" customWidth="1"/>
    <col min="13063" max="13064" width="10.7109375" style="36" bestFit="1" customWidth="1"/>
    <col min="13065" max="13066" width="10.85546875" style="36" bestFit="1" customWidth="1"/>
    <col min="13067" max="13067" width="10.5703125" style="36" bestFit="1" customWidth="1"/>
    <col min="13068" max="13068" width="9.28515625" style="36" bestFit="1" customWidth="1"/>
    <col min="13069" max="13310" width="9.140625" style="36"/>
    <col min="13311" max="13311" width="50.85546875" style="36" customWidth="1"/>
    <col min="13312" max="13312" width="10.7109375" style="36" customWidth="1"/>
    <col min="13313" max="13313" width="12.28515625" style="36" customWidth="1"/>
    <col min="13314" max="13315" width="10.5703125" style="36" bestFit="1" customWidth="1"/>
    <col min="13316" max="13316" width="12" style="36" bestFit="1" customWidth="1"/>
    <col min="13317" max="13318" width="9.28515625" style="36" bestFit="1" customWidth="1"/>
    <col min="13319" max="13320" width="10.7109375" style="36" bestFit="1" customWidth="1"/>
    <col min="13321" max="13322" width="10.85546875" style="36" bestFit="1" customWidth="1"/>
    <col min="13323" max="13323" width="10.5703125" style="36" bestFit="1" customWidth="1"/>
    <col min="13324" max="13324" width="9.28515625" style="36" bestFit="1" customWidth="1"/>
    <col min="13325" max="13566" width="9.140625" style="36"/>
    <col min="13567" max="13567" width="50.85546875" style="36" customWidth="1"/>
    <col min="13568" max="13568" width="10.7109375" style="36" customWidth="1"/>
    <col min="13569" max="13569" width="12.28515625" style="36" customWidth="1"/>
    <col min="13570" max="13571" width="10.5703125" style="36" bestFit="1" customWidth="1"/>
    <col min="13572" max="13572" width="12" style="36" bestFit="1" customWidth="1"/>
    <col min="13573" max="13574" width="9.28515625" style="36" bestFit="1" customWidth="1"/>
    <col min="13575" max="13576" width="10.7109375" style="36" bestFit="1" customWidth="1"/>
    <col min="13577" max="13578" width="10.85546875" style="36" bestFit="1" customWidth="1"/>
    <col min="13579" max="13579" width="10.5703125" style="36" bestFit="1" customWidth="1"/>
    <col min="13580" max="13580" width="9.28515625" style="36" bestFit="1" customWidth="1"/>
    <col min="13581" max="13822" width="9.140625" style="36"/>
    <col min="13823" max="13823" width="50.85546875" style="36" customWidth="1"/>
    <col min="13824" max="13824" width="10.7109375" style="36" customWidth="1"/>
    <col min="13825" max="13825" width="12.28515625" style="36" customWidth="1"/>
    <col min="13826" max="13827" width="10.5703125" style="36" bestFit="1" customWidth="1"/>
    <col min="13828" max="13828" width="12" style="36" bestFit="1" customWidth="1"/>
    <col min="13829" max="13830" width="9.28515625" style="36" bestFit="1" customWidth="1"/>
    <col min="13831" max="13832" width="10.7109375" style="36" bestFit="1" customWidth="1"/>
    <col min="13833" max="13834" width="10.85546875" style="36" bestFit="1" customWidth="1"/>
    <col min="13835" max="13835" width="10.5703125" style="36" bestFit="1" customWidth="1"/>
    <col min="13836" max="13836" width="9.28515625" style="36" bestFit="1" customWidth="1"/>
    <col min="13837" max="14078" width="9.140625" style="36"/>
    <col min="14079" max="14079" width="50.85546875" style="36" customWidth="1"/>
    <col min="14080" max="14080" width="10.7109375" style="36" customWidth="1"/>
    <col min="14081" max="14081" width="12.28515625" style="36" customWidth="1"/>
    <col min="14082" max="14083" width="10.5703125" style="36" bestFit="1" customWidth="1"/>
    <col min="14084" max="14084" width="12" style="36" bestFit="1" customWidth="1"/>
    <col min="14085" max="14086" width="9.28515625" style="36" bestFit="1" customWidth="1"/>
    <col min="14087" max="14088" width="10.7109375" style="36" bestFit="1" customWidth="1"/>
    <col min="14089" max="14090" width="10.85546875" style="36" bestFit="1" customWidth="1"/>
    <col min="14091" max="14091" width="10.5703125" style="36" bestFit="1" customWidth="1"/>
    <col min="14092" max="14092" width="9.28515625" style="36" bestFit="1" customWidth="1"/>
    <col min="14093" max="14334" width="9.140625" style="36"/>
    <col min="14335" max="14335" width="50.85546875" style="36" customWidth="1"/>
    <col min="14336" max="14336" width="10.7109375" style="36" customWidth="1"/>
    <col min="14337" max="14337" width="12.28515625" style="36" customWidth="1"/>
    <col min="14338" max="14339" width="10.5703125" style="36" bestFit="1" customWidth="1"/>
    <col min="14340" max="14340" width="12" style="36" bestFit="1" customWidth="1"/>
    <col min="14341" max="14342" width="9.28515625" style="36" bestFit="1" customWidth="1"/>
    <col min="14343" max="14344" width="10.7109375" style="36" bestFit="1" customWidth="1"/>
    <col min="14345" max="14346" width="10.85546875" style="36" bestFit="1" customWidth="1"/>
    <col min="14347" max="14347" width="10.5703125" style="36" bestFit="1" customWidth="1"/>
    <col min="14348" max="14348" width="9.28515625" style="36" bestFit="1" customWidth="1"/>
    <col min="14349" max="14590" width="9.140625" style="36"/>
    <col min="14591" max="14591" width="50.85546875" style="36" customWidth="1"/>
    <col min="14592" max="14592" width="10.7109375" style="36" customWidth="1"/>
    <col min="14593" max="14593" width="12.28515625" style="36" customWidth="1"/>
    <col min="14594" max="14595" width="10.5703125" style="36" bestFit="1" customWidth="1"/>
    <col min="14596" max="14596" width="12" style="36" bestFit="1" customWidth="1"/>
    <col min="14597" max="14598" width="9.28515625" style="36" bestFit="1" customWidth="1"/>
    <col min="14599" max="14600" width="10.7109375" style="36" bestFit="1" customWidth="1"/>
    <col min="14601" max="14602" width="10.85546875" style="36" bestFit="1" customWidth="1"/>
    <col min="14603" max="14603" width="10.5703125" style="36" bestFit="1" customWidth="1"/>
    <col min="14604" max="14604" width="9.28515625" style="36" bestFit="1" customWidth="1"/>
    <col min="14605" max="14846" width="9.140625" style="36"/>
    <col min="14847" max="14847" width="50.85546875" style="36" customWidth="1"/>
    <col min="14848" max="14848" width="10.7109375" style="36" customWidth="1"/>
    <col min="14849" max="14849" width="12.28515625" style="36" customWidth="1"/>
    <col min="14850" max="14851" width="10.5703125" style="36" bestFit="1" customWidth="1"/>
    <col min="14852" max="14852" width="12" style="36" bestFit="1" customWidth="1"/>
    <col min="14853" max="14854" width="9.28515625" style="36" bestFit="1" customWidth="1"/>
    <col min="14855" max="14856" width="10.7109375" style="36" bestFit="1" customWidth="1"/>
    <col min="14857" max="14858" width="10.85546875" style="36" bestFit="1" customWidth="1"/>
    <col min="14859" max="14859" width="10.5703125" style="36" bestFit="1" customWidth="1"/>
    <col min="14860" max="14860" width="9.28515625" style="36" bestFit="1" customWidth="1"/>
    <col min="14861" max="15102" width="9.140625" style="36"/>
    <col min="15103" max="15103" width="50.85546875" style="36" customWidth="1"/>
    <col min="15104" max="15104" width="10.7109375" style="36" customWidth="1"/>
    <col min="15105" max="15105" width="12.28515625" style="36" customWidth="1"/>
    <col min="15106" max="15107" width="10.5703125" style="36" bestFit="1" customWidth="1"/>
    <col min="15108" max="15108" width="12" style="36" bestFit="1" customWidth="1"/>
    <col min="15109" max="15110" width="9.28515625" style="36" bestFit="1" customWidth="1"/>
    <col min="15111" max="15112" width="10.7109375" style="36" bestFit="1" customWidth="1"/>
    <col min="15113" max="15114" width="10.85546875" style="36" bestFit="1" customWidth="1"/>
    <col min="15115" max="15115" width="10.5703125" style="36" bestFit="1" customWidth="1"/>
    <col min="15116" max="15116" width="9.28515625" style="36" bestFit="1" customWidth="1"/>
    <col min="15117" max="15358" width="9.140625" style="36"/>
    <col min="15359" max="15359" width="50.85546875" style="36" customWidth="1"/>
    <col min="15360" max="15360" width="10.7109375" style="36" customWidth="1"/>
    <col min="15361" max="15361" width="12.28515625" style="36" customWidth="1"/>
    <col min="15362" max="15363" width="10.5703125" style="36" bestFit="1" customWidth="1"/>
    <col min="15364" max="15364" width="12" style="36" bestFit="1" customWidth="1"/>
    <col min="15365" max="15366" width="9.28515625" style="36" bestFit="1" customWidth="1"/>
    <col min="15367" max="15368" width="10.7109375" style="36" bestFit="1" customWidth="1"/>
    <col min="15369" max="15370" width="10.85546875" style="36" bestFit="1" customWidth="1"/>
    <col min="15371" max="15371" width="10.5703125" style="36" bestFit="1" customWidth="1"/>
    <col min="15372" max="15372" width="9.28515625" style="36" bestFit="1" customWidth="1"/>
    <col min="15373" max="15614" width="9.140625" style="36"/>
    <col min="15615" max="15615" width="50.85546875" style="36" customWidth="1"/>
    <col min="15616" max="15616" width="10.7109375" style="36" customWidth="1"/>
    <col min="15617" max="15617" width="12.28515625" style="36" customWidth="1"/>
    <col min="15618" max="15619" width="10.5703125" style="36" bestFit="1" customWidth="1"/>
    <col min="15620" max="15620" width="12" style="36" bestFit="1" customWidth="1"/>
    <col min="15621" max="15622" width="9.28515625" style="36" bestFit="1" customWidth="1"/>
    <col min="15623" max="15624" width="10.7109375" style="36" bestFit="1" customWidth="1"/>
    <col min="15625" max="15626" width="10.85546875" style="36" bestFit="1" customWidth="1"/>
    <col min="15627" max="15627" width="10.5703125" style="36" bestFit="1" customWidth="1"/>
    <col min="15628" max="15628" width="9.28515625" style="36" bestFit="1" customWidth="1"/>
    <col min="15629" max="15870" width="9.140625" style="36"/>
    <col min="15871" max="15871" width="50.85546875" style="36" customWidth="1"/>
    <col min="15872" max="15872" width="10.7109375" style="36" customWidth="1"/>
    <col min="15873" max="15873" width="12.28515625" style="36" customWidth="1"/>
    <col min="15874" max="15875" width="10.5703125" style="36" bestFit="1" customWidth="1"/>
    <col min="15876" max="15876" width="12" style="36" bestFit="1" customWidth="1"/>
    <col min="15877" max="15878" width="9.28515625" style="36" bestFit="1" customWidth="1"/>
    <col min="15879" max="15880" width="10.7109375" style="36" bestFit="1" customWidth="1"/>
    <col min="15881" max="15882" width="10.85546875" style="36" bestFit="1" customWidth="1"/>
    <col min="15883" max="15883" width="10.5703125" style="36" bestFit="1" customWidth="1"/>
    <col min="15884" max="15884" width="9.28515625" style="36" bestFit="1" customWidth="1"/>
    <col min="15885" max="16126" width="9.140625" style="36"/>
    <col min="16127" max="16127" width="50.85546875" style="36" customWidth="1"/>
    <col min="16128" max="16128" width="10.7109375" style="36" customWidth="1"/>
    <col min="16129" max="16129" width="12.28515625" style="36" customWidth="1"/>
    <col min="16130" max="16131" width="10.5703125" style="36" bestFit="1" customWidth="1"/>
    <col min="16132" max="16132" width="12" style="36" bestFit="1" customWidth="1"/>
    <col min="16133" max="16134" width="9.28515625" style="36" bestFit="1" customWidth="1"/>
    <col min="16135" max="16136" width="10.7109375" style="36" bestFit="1" customWidth="1"/>
    <col min="16137" max="16138" width="10.85546875" style="36" bestFit="1" customWidth="1"/>
    <col min="16139" max="16139" width="10.5703125" style="36" bestFit="1" customWidth="1"/>
    <col min="16140" max="16140" width="9.28515625" style="36" bestFit="1" customWidth="1"/>
    <col min="16141" max="16384" width="9.140625" style="36"/>
  </cols>
  <sheetData>
    <row r="1" spans="1:17" x14ac:dyDescent="0.25">
      <c r="B1" s="155" t="s">
        <v>159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Q1" s="36" t="s">
        <v>158</v>
      </c>
    </row>
    <row r="2" spans="1:17" x14ac:dyDescent="0.25">
      <c r="B2" s="94" t="s">
        <v>160</v>
      </c>
      <c r="C2" s="94"/>
      <c r="D2" s="94"/>
      <c r="E2" s="94"/>
      <c r="F2" s="94"/>
      <c r="G2" s="94"/>
      <c r="H2" s="93"/>
      <c r="I2" s="92"/>
      <c r="J2" s="93"/>
      <c r="K2" s="93"/>
      <c r="L2" s="93"/>
      <c r="M2" s="93"/>
      <c r="N2" s="93"/>
    </row>
    <row r="3" spans="1:17" x14ac:dyDescent="0.25">
      <c r="A3" s="156"/>
      <c r="B3" s="149" t="s">
        <v>2</v>
      </c>
      <c r="C3" s="150" t="s">
        <v>153</v>
      </c>
      <c r="D3" s="151" t="s">
        <v>4</v>
      </c>
      <c r="E3" s="151" t="s">
        <v>5</v>
      </c>
      <c r="F3" s="151" t="s">
        <v>6</v>
      </c>
      <c r="G3" s="151" t="s">
        <v>7</v>
      </c>
      <c r="H3" s="151" t="s">
        <v>8</v>
      </c>
      <c r="I3" s="151"/>
      <c r="J3" s="151"/>
      <c r="K3" s="152" t="s">
        <v>9</v>
      </c>
      <c r="L3" s="153"/>
      <c r="M3" s="153"/>
      <c r="N3" s="154"/>
    </row>
    <row r="4" spans="1:17" x14ac:dyDescent="0.25">
      <c r="A4" s="156"/>
      <c r="B4" s="149"/>
      <c r="C4" s="150"/>
      <c r="D4" s="151"/>
      <c r="E4" s="151"/>
      <c r="F4" s="151"/>
      <c r="G4" s="151"/>
      <c r="H4" s="99" t="s">
        <v>10</v>
      </c>
      <c r="I4" s="5" t="s">
        <v>11</v>
      </c>
      <c r="J4" s="99" t="s">
        <v>12</v>
      </c>
      <c r="K4" s="99" t="s">
        <v>13</v>
      </c>
      <c r="L4" s="99" t="s">
        <v>14</v>
      </c>
      <c r="M4" s="99" t="s">
        <v>15</v>
      </c>
      <c r="N4" s="99" t="s">
        <v>16</v>
      </c>
    </row>
    <row r="5" spans="1:17" s="105" customFormat="1" ht="20.25" x14ac:dyDescent="0.3">
      <c r="A5" s="122"/>
      <c r="B5" s="101" t="s">
        <v>17</v>
      </c>
      <c r="C5" s="102"/>
      <c r="D5" s="102"/>
      <c r="E5" s="102"/>
      <c r="F5" s="102"/>
      <c r="G5" s="103"/>
      <c r="H5" s="104"/>
      <c r="I5" s="123"/>
      <c r="J5" s="104"/>
      <c r="K5" s="104"/>
      <c r="L5" s="104"/>
      <c r="M5" s="104"/>
      <c r="N5" s="104"/>
    </row>
    <row r="6" spans="1:17" s="2" customFormat="1" x14ac:dyDescent="0.25">
      <c r="A6" s="88"/>
      <c r="B6" s="28" t="s">
        <v>34</v>
      </c>
      <c r="C6" s="17"/>
      <c r="D6" s="20"/>
      <c r="E6" s="20"/>
      <c r="F6" s="20"/>
      <c r="G6" s="19"/>
      <c r="H6" s="19"/>
      <c r="I6" s="19"/>
      <c r="J6" s="19"/>
      <c r="K6" s="19"/>
      <c r="L6" s="19"/>
      <c r="M6" s="19"/>
      <c r="N6" s="20"/>
    </row>
    <row r="7" spans="1:17" s="1" customFormat="1" x14ac:dyDescent="0.25">
      <c r="A7" s="21" t="s">
        <v>35</v>
      </c>
      <c r="B7" s="41" t="s">
        <v>36</v>
      </c>
      <c r="C7" s="51">
        <v>60</v>
      </c>
      <c r="D7" s="20">
        <v>0.85</v>
      </c>
      <c r="E7" s="20">
        <v>3.6</v>
      </c>
      <c r="F7" s="20">
        <v>4.9000000000000004</v>
      </c>
      <c r="G7" s="19">
        <v>55.68</v>
      </c>
      <c r="H7" s="19" t="s">
        <v>53</v>
      </c>
      <c r="I7" s="19">
        <v>3.99</v>
      </c>
      <c r="J7" s="19">
        <v>0</v>
      </c>
      <c r="K7" s="19">
        <v>1.62</v>
      </c>
      <c r="L7" s="19">
        <v>21.3</v>
      </c>
      <c r="M7" s="19">
        <v>24.36</v>
      </c>
      <c r="N7" s="19">
        <v>12.4</v>
      </c>
    </row>
    <row r="8" spans="1:17" s="1" customFormat="1" x14ac:dyDescent="0.25">
      <c r="A8" s="21" t="s">
        <v>37</v>
      </c>
      <c r="B8" s="31" t="s">
        <v>38</v>
      </c>
      <c r="C8" s="12">
        <v>200</v>
      </c>
      <c r="D8" s="20">
        <v>1.8</v>
      </c>
      <c r="E8" s="20">
        <v>4.2</v>
      </c>
      <c r="F8" s="20">
        <v>11</v>
      </c>
      <c r="G8" s="19">
        <v>90</v>
      </c>
      <c r="H8" s="19">
        <v>0.05</v>
      </c>
      <c r="I8" s="19">
        <v>6.43</v>
      </c>
      <c r="J8" s="19">
        <v>0</v>
      </c>
      <c r="K8" s="19">
        <v>6.62</v>
      </c>
      <c r="L8" s="19">
        <v>25.93</v>
      </c>
      <c r="M8" s="19">
        <v>9.91</v>
      </c>
      <c r="N8" s="20">
        <v>0.41</v>
      </c>
    </row>
    <row r="9" spans="1:17" s="1" customFormat="1" x14ac:dyDescent="0.25">
      <c r="A9" s="21" t="s">
        <v>40</v>
      </c>
      <c r="B9" s="31" t="s">
        <v>161</v>
      </c>
      <c r="C9" s="17" t="s">
        <v>32</v>
      </c>
      <c r="D9" s="20">
        <v>5.55</v>
      </c>
      <c r="E9" s="20">
        <v>15.55</v>
      </c>
      <c r="F9" s="20">
        <v>0.25</v>
      </c>
      <c r="G9" s="19">
        <v>164</v>
      </c>
      <c r="H9" s="19">
        <v>0.09</v>
      </c>
      <c r="I9" s="19">
        <v>0</v>
      </c>
      <c r="J9" s="19">
        <v>20</v>
      </c>
      <c r="K9" s="19">
        <v>18.5</v>
      </c>
      <c r="L9" s="19">
        <v>81</v>
      </c>
      <c r="M9" s="19">
        <v>10</v>
      </c>
      <c r="N9" s="20">
        <v>0.9</v>
      </c>
    </row>
    <row r="10" spans="1:17" s="1" customFormat="1" x14ac:dyDescent="0.25">
      <c r="A10" s="21" t="s">
        <v>42</v>
      </c>
      <c r="B10" s="31" t="s">
        <v>43</v>
      </c>
      <c r="C10" s="12">
        <v>150</v>
      </c>
      <c r="D10" s="20">
        <v>8.4</v>
      </c>
      <c r="E10" s="20">
        <v>7.65</v>
      </c>
      <c r="F10" s="20">
        <v>40.5</v>
      </c>
      <c r="G10" s="19">
        <v>264</v>
      </c>
      <c r="H10" s="19">
        <v>0.11</v>
      </c>
      <c r="I10" s="19">
        <v>0</v>
      </c>
      <c r="J10" s="19">
        <v>0</v>
      </c>
      <c r="K10" s="19">
        <v>14.82</v>
      </c>
      <c r="L10" s="19">
        <v>203.93</v>
      </c>
      <c r="M10" s="19">
        <v>135.83000000000001</v>
      </c>
      <c r="N10" s="20">
        <v>4.5599999999999996</v>
      </c>
    </row>
    <row r="11" spans="1:17" s="1" customFormat="1" x14ac:dyDescent="0.25">
      <c r="A11" s="21" t="s">
        <v>45</v>
      </c>
      <c r="B11" s="31" t="s">
        <v>46</v>
      </c>
      <c r="C11" s="17">
        <v>200</v>
      </c>
      <c r="D11" s="20">
        <v>0.66</v>
      </c>
      <c r="E11" s="20">
        <v>0.09</v>
      </c>
      <c r="F11" s="20">
        <v>32.01</v>
      </c>
      <c r="G11" s="20">
        <v>132.80000000000001</v>
      </c>
      <c r="H11" s="20">
        <v>0.02</v>
      </c>
      <c r="I11" s="20">
        <v>0.73</v>
      </c>
      <c r="J11" s="20">
        <v>0</v>
      </c>
      <c r="K11" s="20">
        <v>32.479999999999997</v>
      </c>
      <c r="L11" s="20">
        <v>23.44</v>
      </c>
      <c r="M11" s="20">
        <v>17.46</v>
      </c>
      <c r="N11" s="20">
        <v>0.7</v>
      </c>
    </row>
    <row r="12" spans="1:17" s="1" customFormat="1" x14ac:dyDescent="0.25">
      <c r="A12" s="21" t="s">
        <v>47</v>
      </c>
      <c r="B12" s="31" t="s">
        <v>28</v>
      </c>
      <c r="C12" s="12">
        <v>30</v>
      </c>
      <c r="D12" s="20">
        <v>2.37</v>
      </c>
      <c r="E12" s="20">
        <v>0.3</v>
      </c>
      <c r="F12" s="20">
        <v>13.86</v>
      </c>
      <c r="G12" s="19">
        <v>70.14</v>
      </c>
      <c r="H12" s="19">
        <v>0.3</v>
      </c>
      <c r="I12" s="19">
        <v>0</v>
      </c>
      <c r="J12" s="19">
        <v>0</v>
      </c>
      <c r="K12" s="19">
        <v>6.9</v>
      </c>
      <c r="L12" s="19">
        <v>26.1</v>
      </c>
      <c r="M12" s="19">
        <v>9.9</v>
      </c>
      <c r="N12" s="20">
        <v>0.33</v>
      </c>
    </row>
    <row r="13" spans="1:17" s="1" customFormat="1" x14ac:dyDescent="0.25">
      <c r="A13" s="21" t="s">
        <v>47</v>
      </c>
      <c r="B13" s="31" t="s">
        <v>49</v>
      </c>
      <c r="C13" s="12">
        <v>30</v>
      </c>
      <c r="D13" s="20">
        <v>1.68</v>
      </c>
      <c r="E13" s="20">
        <v>0.33</v>
      </c>
      <c r="F13" s="20">
        <v>14.1</v>
      </c>
      <c r="G13" s="19">
        <v>68.97</v>
      </c>
      <c r="H13" s="19">
        <v>0.03</v>
      </c>
      <c r="I13" s="19">
        <v>0</v>
      </c>
      <c r="J13" s="19">
        <v>0</v>
      </c>
      <c r="K13" s="19">
        <v>6.9</v>
      </c>
      <c r="L13" s="19">
        <v>31.8</v>
      </c>
      <c r="M13" s="19">
        <v>7.5</v>
      </c>
      <c r="N13" s="20">
        <v>0.93</v>
      </c>
    </row>
    <row r="14" spans="1:17" s="1" customFormat="1" x14ac:dyDescent="0.25">
      <c r="A14" s="21"/>
      <c r="B14" s="28" t="s">
        <v>33</v>
      </c>
      <c r="C14" s="17"/>
      <c r="D14" s="27">
        <f>SUM(D7:D13)</f>
        <v>21.310000000000002</v>
      </c>
      <c r="E14" s="27">
        <f t="shared" ref="E14:N14" si="0">SUM(E7:E13)</f>
        <v>31.72</v>
      </c>
      <c r="F14" s="27">
        <f t="shared" si="0"/>
        <v>116.61999999999999</v>
      </c>
      <c r="G14" s="27">
        <f t="shared" si="0"/>
        <v>845.59</v>
      </c>
      <c r="H14" s="27">
        <f t="shared" si="0"/>
        <v>0.60000000000000009</v>
      </c>
      <c r="I14" s="27">
        <f t="shared" si="0"/>
        <v>11.15</v>
      </c>
      <c r="J14" s="27">
        <f t="shared" si="0"/>
        <v>20</v>
      </c>
      <c r="K14" s="27">
        <f t="shared" si="0"/>
        <v>87.84</v>
      </c>
      <c r="L14" s="27">
        <f t="shared" si="0"/>
        <v>413.50000000000006</v>
      </c>
      <c r="M14" s="27">
        <f t="shared" si="0"/>
        <v>214.96000000000004</v>
      </c>
      <c r="N14" s="27">
        <f t="shared" si="0"/>
        <v>20.229999999999997</v>
      </c>
    </row>
    <row r="15" spans="1:17" s="35" customFormat="1" ht="20.25" x14ac:dyDescent="0.25">
      <c r="A15" s="21"/>
      <c r="B15" s="124" t="s">
        <v>51</v>
      </c>
      <c r="C15" s="17"/>
      <c r="D15" s="20"/>
      <c r="E15" s="20"/>
      <c r="F15" s="20"/>
      <c r="G15" s="19"/>
      <c r="H15" s="19"/>
      <c r="I15" s="19"/>
      <c r="J15" s="19"/>
      <c r="K15" s="19"/>
      <c r="L15" s="19"/>
      <c r="M15" s="19"/>
      <c r="N15" s="20"/>
    </row>
    <row r="16" spans="1:17" s="1" customFormat="1" x14ac:dyDescent="0.25">
      <c r="A16" s="21"/>
      <c r="B16" s="48" t="s">
        <v>34</v>
      </c>
      <c r="C16" s="30"/>
      <c r="D16" s="39"/>
      <c r="E16" s="39"/>
      <c r="F16" s="39"/>
      <c r="G16" s="40"/>
      <c r="H16" s="19"/>
      <c r="I16" s="19"/>
      <c r="J16" s="19"/>
      <c r="K16" s="19"/>
      <c r="L16" s="19"/>
      <c r="M16" s="19"/>
      <c r="N16" s="20"/>
    </row>
    <row r="17" spans="1:14" s="1" customFormat="1" x14ac:dyDescent="0.25">
      <c r="A17" s="21" t="s">
        <v>35</v>
      </c>
      <c r="B17" s="41" t="s">
        <v>36</v>
      </c>
      <c r="C17" s="51">
        <v>60</v>
      </c>
      <c r="D17" s="20">
        <v>0.85</v>
      </c>
      <c r="E17" s="20">
        <v>3.6</v>
      </c>
      <c r="F17" s="20">
        <v>4.9000000000000004</v>
      </c>
      <c r="G17" s="19">
        <v>55.68</v>
      </c>
      <c r="H17" s="19" t="s">
        <v>53</v>
      </c>
      <c r="I17" s="19">
        <v>3.99</v>
      </c>
      <c r="J17" s="19">
        <v>0</v>
      </c>
      <c r="K17" s="19">
        <v>1.62</v>
      </c>
      <c r="L17" s="19">
        <v>21.3</v>
      </c>
      <c r="M17" s="19">
        <v>24.36</v>
      </c>
      <c r="N17" s="19">
        <v>12.4</v>
      </c>
    </row>
    <row r="18" spans="1:14" s="1" customFormat="1" x14ac:dyDescent="0.25">
      <c r="A18" s="21" t="s">
        <v>61</v>
      </c>
      <c r="B18" s="31" t="s">
        <v>62</v>
      </c>
      <c r="C18" s="12">
        <v>200</v>
      </c>
      <c r="D18" s="20">
        <v>2.2000000000000002</v>
      </c>
      <c r="E18" s="20">
        <v>3.6</v>
      </c>
      <c r="F18" s="20">
        <v>6.4</v>
      </c>
      <c r="G18" s="19">
        <v>66</v>
      </c>
      <c r="H18" s="19">
        <v>0.05</v>
      </c>
      <c r="I18" s="19">
        <v>12.62</v>
      </c>
      <c r="J18" s="19">
        <v>0</v>
      </c>
      <c r="K18" s="19">
        <v>39.4</v>
      </c>
      <c r="L18" s="19">
        <v>39.200000000000003</v>
      </c>
      <c r="M18" s="19">
        <v>17.7</v>
      </c>
      <c r="N18" s="20">
        <v>0.66</v>
      </c>
    </row>
    <row r="19" spans="1:14" s="1" customFormat="1" x14ac:dyDescent="0.25">
      <c r="A19" s="21" t="s">
        <v>63</v>
      </c>
      <c r="B19" s="49" t="s">
        <v>162</v>
      </c>
      <c r="C19" s="30" t="s">
        <v>150</v>
      </c>
      <c r="D19" s="39">
        <v>14.3</v>
      </c>
      <c r="E19" s="39">
        <v>6.6</v>
      </c>
      <c r="F19" s="39">
        <v>9.6</v>
      </c>
      <c r="G19" s="39">
        <v>156</v>
      </c>
      <c r="H19" s="20">
        <v>0.06</v>
      </c>
      <c r="I19" s="20">
        <v>0.43</v>
      </c>
      <c r="J19" s="20">
        <v>18.5</v>
      </c>
      <c r="K19" s="20">
        <v>55.16</v>
      </c>
      <c r="L19" s="20">
        <v>124.38</v>
      </c>
      <c r="M19" s="20">
        <v>27.91</v>
      </c>
      <c r="N19" s="20">
        <v>0.99</v>
      </c>
    </row>
    <row r="20" spans="1:14" s="1" customFormat="1" ht="15" customHeight="1" x14ac:dyDescent="0.25">
      <c r="A20" s="21" t="s">
        <v>65</v>
      </c>
      <c r="B20" s="50" t="s">
        <v>66</v>
      </c>
      <c r="C20" s="12">
        <v>150</v>
      </c>
      <c r="D20" s="20">
        <v>2.89</v>
      </c>
      <c r="E20" s="20">
        <v>5.66</v>
      </c>
      <c r="F20" s="20">
        <v>20.010000000000002</v>
      </c>
      <c r="G20" s="19">
        <v>150.15</v>
      </c>
      <c r="H20" s="19">
        <v>0.16</v>
      </c>
      <c r="I20" s="19">
        <v>20.62</v>
      </c>
      <c r="J20" s="19">
        <v>28.6</v>
      </c>
      <c r="K20" s="19">
        <v>19.53</v>
      </c>
      <c r="L20" s="19">
        <v>79.78</v>
      </c>
      <c r="M20" s="19">
        <v>29.06</v>
      </c>
      <c r="N20" s="20">
        <v>1.17</v>
      </c>
    </row>
    <row r="21" spans="1:14" s="1" customFormat="1" x14ac:dyDescent="0.25">
      <c r="A21" s="21" t="s">
        <v>67</v>
      </c>
      <c r="B21" s="49" t="s">
        <v>68</v>
      </c>
      <c r="C21" s="51">
        <v>200</v>
      </c>
      <c r="D21" s="51">
        <v>0.16</v>
      </c>
      <c r="E21" s="51">
        <v>0.16</v>
      </c>
      <c r="F21" s="51">
        <v>27.88</v>
      </c>
      <c r="G21" s="81">
        <v>114.6</v>
      </c>
      <c r="H21" s="19">
        <v>0.01</v>
      </c>
      <c r="I21" s="19">
        <v>0.9</v>
      </c>
      <c r="J21" s="19">
        <v>0</v>
      </c>
      <c r="K21" s="19">
        <v>14.18</v>
      </c>
      <c r="L21" s="19">
        <v>4.4000000000000004</v>
      </c>
      <c r="M21" s="19">
        <v>5.14</v>
      </c>
      <c r="N21" s="20">
        <v>0.95</v>
      </c>
    </row>
    <row r="22" spans="1:14" s="1" customFormat="1" x14ac:dyDescent="0.25">
      <c r="A22" s="21" t="s">
        <v>47</v>
      </c>
      <c r="B22" s="31" t="s">
        <v>28</v>
      </c>
      <c r="C22" s="12">
        <v>30</v>
      </c>
      <c r="D22" s="20">
        <v>2.37</v>
      </c>
      <c r="E22" s="20">
        <v>0.3</v>
      </c>
      <c r="F22" s="20">
        <v>13.86</v>
      </c>
      <c r="G22" s="19">
        <v>70.14</v>
      </c>
      <c r="H22" s="19">
        <v>0.3</v>
      </c>
      <c r="I22" s="19">
        <v>0</v>
      </c>
      <c r="J22" s="19">
        <v>0</v>
      </c>
      <c r="K22" s="19">
        <v>6.9</v>
      </c>
      <c r="L22" s="19">
        <v>26.1</v>
      </c>
      <c r="M22" s="19">
        <v>9.9</v>
      </c>
      <c r="N22" s="20">
        <v>0.33</v>
      </c>
    </row>
    <row r="23" spans="1:14" s="1" customFormat="1" x14ac:dyDescent="0.25">
      <c r="A23" s="21" t="s">
        <v>47</v>
      </c>
      <c r="B23" s="31" t="s">
        <v>49</v>
      </c>
      <c r="C23" s="12">
        <v>30</v>
      </c>
      <c r="D23" s="20">
        <v>1.68</v>
      </c>
      <c r="E23" s="20">
        <v>0.33</v>
      </c>
      <c r="F23" s="20">
        <v>14.1</v>
      </c>
      <c r="G23" s="19">
        <v>68.97</v>
      </c>
      <c r="H23" s="19">
        <v>0.03</v>
      </c>
      <c r="I23" s="19">
        <v>0</v>
      </c>
      <c r="J23" s="19">
        <v>0</v>
      </c>
      <c r="K23" s="19">
        <v>6.9</v>
      </c>
      <c r="L23" s="19">
        <v>31.8</v>
      </c>
      <c r="M23" s="19">
        <v>7.5</v>
      </c>
      <c r="N23" s="20">
        <v>0.93</v>
      </c>
    </row>
    <row r="24" spans="1:14" s="1" customFormat="1" x14ac:dyDescent="0.25">
      <c r="A24" s="23" t="s">
        <v>30</v>
      </c>
      <c r="B24" s="16" t="s">
        <v>31</v>
      </c>
      <c r="C24" s="132">
        <v>100</v>
      </c>
      <c r="D24" s="25">
        <v>1.5</v>
      </c>
      <c r="E24" s="25">
        <v>0.5</v>
      </c>
      <c r="F24" s="25">
        <v>21</v>
      </c>
      <c r="G24" s="25">
        <v>95</v>
      </c>
      <c r="H24" s="26">
        <v>0.03</v>
      </c>
      <c r="I24" s="26">
        <v>10</v>
      </c>
      <c r="J24" s="26">
        <v>0</v>
      </c>
      <c r="K24" s="26"/>
      <c r="L24" s="26">
        <v>16</v>
      </c>
      <c r="M24" s="52">
        <v>11</v>
      </c>
      <c r="N24" s="25">
        <v>9</v>
      </c>
    </row>
    <row r="25" spans="1:14" s="1" customFormat="1" x14ac:dyDescent="0.25">
      <c r="A25" s="21"/>
      <c r="B25" s="37" t="s">
        <v>33</v>
      </c>
      <c r="C25" s="30"/>
      <c r="D25" s="47">
        <f>SUM(D17:D24)</f>
        <v>25.950000000000003</v>
      </c>
      <c r="E25" s="47">
        <f t="shared" ref="E25:N25" si="1">SUM(E17:E24)</f>
        <v>20.75</v>
      </c>
      <c r="F25" s="47">
        <f t="shared" si="1"/>
        <v>117.74999999999999</v>
      </c>
      <c r="G25" s="47">
        <f t="shared" si="1"/>
        <v>776.54000000000008</v>
      </c>
      <c r="H25" s="47">
        <f t="shared" si="1"/>
        <v>0.64000000000000012</v>
      </c>
      <c r="I25" s="47">
        <f t="shared" si="1"/>
        <v>48.559999999999995</v>
      </c>
      <c r="J25" s="47">
        <f t="shared" si="1"/>
        <v>47.1</v>
      </c>
      <c r="K25" s="47">
        <f t="shared" si="1"/>
        <v>143.69</v>
      </c>
      <c r="L25" s="47">
        <f t="shared" si="1"/>
        <v>342.96</v>
      </c>
      <c r="M25" s="47">
        <f t="shared" si="1"/>
        <v>132.57</v>
      </c>
      <c r="N25" s="47">
        <f t="shared" si="1"/>
        <v>26.43</v>
      </c>
    </row>
    <row r="26" spans="1:14" s="35" customFormat="1" ht="20.25" x14ac:dyDescent="0.3">
      <c r="A26" s="21"/>
      <c r="B26" s="125" t="s">
        <v>69</v>
      </c>
      <c r="C26" s="30"/>
      <c r="D26" s="39"/>
      <c r="E26" s="39"/>
      <c r="F26" s="39"/>
      <c r="G26" s="40"/>
      <c r="H26" s="19"/>
      <c r="I26" s="19"/>
      <c r="J26" s="19"/>
      <c r="K26" s="19"/>
      <c r="L26" s="19"/>
      <c r="M26" s="19"/>
      <c r="N26" s="20"/>
    </row>
    <row r="27" spans="1:14" s="1" customFormat="1" x14ac:dyDescent="0.25">
      <c r="A27" s="21"/>
      <c r="B27" s="28" t="s">
        <v>34</v>
      </c>
      <c r="C27" s="17"/>
      <c r="D27" s="20"/>
      <c r="E27" s="20"/>
      <c r="F27" s="20"/>
      <c r="G27" s="19"/>
      <c r="H27" s="19"/>
      <c r="I27" s="19"/>
      <c r="J27" s="19"/>
      <c r="K27" s="19"/>
      <c r="L27" s="19"/>
      <c r="M27" s="19"/>
      <c r="N27" s="20"/>
    </row>
    <row r="28" spans="1:14" s="1" customFormat="1" x14ac:dyDescent="0.25">
      <c r="A28" s="21" t="s">
        <v>35</v>
      </c>
      <c r="B28" s="41" t="s">
        <v>36</v>
      </c>
      <c r="C28" s="30" t="s">
        <v>52</v>
      </c>
      <c r="D28" s="20">
        <v>0.85</v>
      </c>
      <c r="E28" s="20">
        <v>3.6</v>
      </c>
      <c r="F28" s="20">
        <v>4.9000000000000004</v>
      </c>
      <c r="G28" s="19">
        <v>55.68</v>
      </c>
      <c r="H28" s="19" t="s">
        <v>53</v>
      </c>
      <c r="I28" s="19">
        <v>3.99</v>
      </c>
      <c r="J28" s="19">
        <v>0</v>
      </c>
      <c r="K28" s="19">
        <v>1.62</v>
      </c>
      <c r="L28" s="19">
        <v>21.3</v>
      </c>
      <c r="M28" s="19">
        <v>24.36</v>
      </c>
      <c r="N28" s="19">
        <v>12.4</v>
      </c>
    </row>
    <row r="29" spans="1:14" s="1" customFormat="1" x14ac:dyDescent="0.25">
      <c r="A29" s="21" t="s">
        <v>76</v>
      </c>
      <c r="B29" s="31" t="s">
        <v>77</v>
      </c>
      <c r="C29" s="17" t="s">
        <v>21</v>
      </c>
      <c r="D29" s="20">
        <v>4.5999999999999996</v>
      </c>
      <c r="E29" s="20">
        <v>3.4</v>
      </c>
      <c r="F29" s="20">
        <v>15.6</v>
      </c>
      <c r="G29" s="19">
        <v>112</v>
      </c>
      <c r="H29" s="19">
        <v>0.09</v>
      </c>
      <c r="I29" s="19">
        <v>6.6</v>
      </c>
      <c r="J29" s="19">
        <v>0</v>
      </c>
      <c r="K29" s="19">
        <v>23.36</v>
      </c>
      <c r="L29" s="19">
        <v>54.06</v>
      </c>
      <c r="M29" s="19">
        <v>21.82</v>
      </c>
      <c r="N29" s="20">
        <v>0.9</v>
      </c>
    </row>
    <row r="30" spans="1:14" s="1" customFormat="1" x14ac:dyDescent="0.25">
      <c r="A30" s="21" t="s">
        <v>78</v>
      </c>
      <c r="B30" s="31" t="s">
        <v>163</v>
      </c>
      <c r="C30" s="17" t="s">
        <v>150</v>
      </c>
      <c r="D30" s="20">
        <v>10.199999999999999</v>
      </c>
      <c r="E30" s="20">
        <v>13.4</v>
      </c>
      <c r="F30" s="20">
        <v>10.33</v>
      </c>
      <c r="G30" s="20">
        <v>203.75</v>
      </c>
      <c r="H30" s="20">
        <v>0.11</v>
      </c>
      <c r="I30" s="20">
        <v>0.18</v>
      </c>
      <c r="J30" s="20">
        <v>15.13</v>
      </c>
      <c r="K30" s="20">
        <v>29.36</v>
      </c>
      <c r="L30" s="20">
        <v>124.95</v>
      </c>
      <c r="M30" s="20">
        <v>23.38</v>
      </c>
      <c r="N30" s="20">
        <v>1.7</v>
      </c>
    </row>
    <row r="31" spans="1:14" s="1" customFormat="1" x14ac:dyDescent="0.25">
      <c r="A31" s="21" t="s">
        <v>80</v>
      </c>
      <c r="B31" s="31" t="s">
        <v>81</v>
      </c>
      <c r="C31" s="17" t="s">
        <v>143</v>
      </c>
      <c r="D31" s="20">
        <v>8.4</v>
      </c>
      <c r="E31" s="20">
        <v>7.65</v>
      </c>
      <c r="F31" s="20">
        <v>40.5</v>
      </c>
      <c r="G31" s="19">
        <v>264</v>
      </c>
      <c r="H31" s="19">
        <v>0.11</v>
      </c>
      <c r="I31" s="19">
        <v>0</v>
      </c>
      <c r="J31" s="19">
        <v>0</v>
      </c>
      <c r="K31" s="19">
        <v>14.82</v>
      </c>
      <c r="L31" s="19">
        <v>203.93</v>
      </c>
      <c r="M31" s="19">
        <v>135.83000000000001</v>
      </c>
      <c r="N31" s="20">
        <v>4.5599999999999996</v>
      </c>
    </row>
    <row r="32" spans="1:14" s="35" customFormat="1" x14ac:dyDescent="0.25">
      <c r="A32" s="21" t="s">
        <v>22</v>
      </c>
      <c r="B32" s="16" t="s">
        <v>82</v>
      </c>
      <c r="C32" s="17">
        <v>200</v>
      </c>
      <c r="D32" s="44">
        <v>1.6</v>
      </c>
      <c r="E32" s="44">
        <v>1.6</v>
      </c>
      <c r="F32" s="44">
        <v>12.4</v>
      </c>
      <c r="G32" s="44">
        <v>70</v>
      </c>
      <c r="H32" s="19">
        <v>0.04</v>
      </c>
      <c r="I32" s="19">
        <v>1.33</v>
      </c>
      <c r="J32" s="19">
        <v>10</v>
      </c>
      <c r="K32" s="19">
        <v>126.6</v>
      </c>
      <c r="L32" s="19">
        <v>92.8</v>
      </c>
      <c r="M32" s="20">
        <v>15.4</v>
      </c>
      <c r="N32" s="20">
        <v>0.41</v>
      </c>
    </row>
    <row r="33" spans="1:14" s="1" customFormat="1" x14ac:dyDescent="0.25">
      <c r="A33" s="21" t="s">
        <v>47</v>
      </c>
      <c r="B33" s="31" t="s">
        <v>28</v>
      </c>
      <c r="C33" s="17" t="s">
        <v>60</v>
      </c>
      <c r="D33" s="20">
        <v>2.37</v>
      </c>
      <c r="E33" s="20">
        <v>0.3</v>
      </c>
      <c r="F33" s="20">
        <v>13.86</v>
      </c>
      <c r="G33" s="19">
        <v>70.14</v>
      </c>
      <c r="H33" s="19">
        <v>0.3</v>
      </c>
      <c r="I33" s="19">
        <v>0</v>
      </c>
      <c r="J33" s="19">
        <v>0</v>
      </c>
      <c r="K33" s="19">
        <v>6.9</v>
      </c>
      <c r="L33" s="19">
        <v>26.1</v>
      </c>
      <c r="M33" s="19">
        <v>9.9</v>
      </c>
      <c r="N33" s="20">
        <v>0.33</v>
      </c>
    </row>
    <row r="34" spans="1:14" s="1" customFormat="1" x14ac:dyDescent="0.25">
      <c r="A34" s="21" t="s">
        <v>47</v>
      </c>
      <c r="B34" s="31" t="s">
        <v>49</v>
      </c>
      <c r="C34" s="17" t="s">
        <v>60</v>
      </c>
      <c r="D34" s="20">
        <v>1.68</v>
      </c>
      <c r="E34" s="20">
        <v>0.33</v>
      </c>
      <c r="F34" s="20">
        <v>14.1</v>
      </c>
      <c r="G34" s="19">
        <v>68.97</v>
      </c>
      <c r="H34" s="19">
        <v>0.03</v>
      </c>
      <c r="I34" s="19">
        <v>0</v>
      </c>
      <c r="J34" s="19">
        <v>0</v>
      </c>
      <c r="K34" s="19">
        <v>6.9</v>
      </c>
      <c r="L34" s="19">
        <v>31.8</v>
      </c>
      <c r="M34" s="19">
        <v>7.5</v>
      </c>
      <c r="N34" s="20">
        <v>0.93</v>
      </c>
    </row>
    <row r="35" spans="1:14" s="1" customFormat="1" x14ac:dyDescent="0.25">
      <c r="A35" s="21"/>
      <c r="B35" s="28" t="s">
        <v>33</v>
      </c>
      <c r="C35" s="17"/>
      <c r="D35" s="27">
        <f>SUM(D28:D34)</f>
        <v>29.7</v>
      </c>
      <c r="E35" s="27">
        <f t="shared" ref="E35:N35" si="2">SUM(E28:E34)</f>
        <v>30.279999999999998</v>
      </c>
      <c r="F35" s="27">
        <f t="shared" si="2"/>
        <v>111.69</v>
      </c>
      <c r="G35" s="27">
        <f t="shared" si="2"/>
        <v>844.54000000000008</v>
      </c>
      <c r="H35" s="27">
        <f t="shared" si="2"/>
        <v>0.67999999999999994</v>
      </c>
      <c r="I35" s="27">
        <f t="shared" si="2"/>
        <v>12.1</v>
      </c>
      <c r="J35" s="27">
        <f t="shared" si="2"/>
        <v>25.130000000000003</v>
      </c>
      <c r="K35" s="27">
        <f t="shared" si="2"/>
        <v>209.56</v>
      </c>
      <c r="L35" s="27">
        <f t="shared" si="2"/>
        <v>554.93999999999994</v>
      </c>
      <c r="M35" s="27">
        <f t="shared" si="2"/>
        <v>238.19000000000003</v>
      </c>
      <c r="N35" s="27">
        <f t="shared" si="2"/>
        <v>21.229999999999997</v>
      </c>
    </row>
    <row r="36" spans="1:14" s="1" customFormat="1" ht="20.25" x14ac:dyDescent="0.3">
      <c r="A36" s="21"/>
      <c r="B36" s="125" t="s">
        <v>83</v>
      </c>
      <c r="C36" s="17"/>
      <c r="D36" s="27"/>
      <c r="E36" s="27"/>
      <c r="F36" s="27"/>
      <c r="G36" s="79"/>
      <c r="H36" s="79"/>
      <c r="I36" s="79"/>
      <c r="J36" s="79"/>
      <c r="K36" s="79"/>
      <c r="L36" s="79"/>
      <c r="M36" s="79"/>
      <c r="N36" s="27"/>
    </row>
    <row r="37" spans="1:14" s="1" customFormat="1" x14ac:dyDescent="0.25">
      <c r="A37" s="21" t="s">
        <v>35</v>
      </c>
      <c r="B37" s="41" t="s">
        <v>36</v>
      </c>
      <c r="C37" s="30" t="s">
        <v>52</v>
      </c>
      <c r="D37" s="20">
        <v>0.85</v>
      </c>
      <c r="E37" s="20">
        <v>3.6</v>
      </c>
      <c r="F37" s="20">
        <v>4.9000000000000004</v>
      </c>
      <c r="G37" s="19">
        <v>55.68</v>
      </c>
      <c r="H37" s="19" t="s">
        <v>53</v>
      </c>
      <c r="I37" s="19">
        <v>3.99</v>
      </c>
      <c r="J37" s="19">
        <v>0</v>
      </c>
      <c r="K37" s="19">
        <v>1.62</v>
      </c>
      <c r="L37" s="19">
        <v>21.3</v>
      </c>
      <c r="M37" s="19">
        <v>24.36</v>
      </c>
      <c r="N37" s="20">
        <v>12.4</v>
      </c>
    </row>
    <row r="38" spans="1:14" s="1" customFormat="1" x14ac:dyDescent="0.25">
      <c r="A38" s="21" t="s">
        <v>90</v>
      </c>
      <c r="B38" s="71" t="s">
        <v>91</v>
      </c>
      <c r="C38" s="17" t="s">
        <v>21</v>
      </c>
      <c r="D38" s="20">
        <v>2.15</v>
      </c>
      <c r="E38" s="20">
        <v>2.27</v>
      </c>
      <c r="F38" s="20">
        <v>13.96</v>
      </c>
      <c r="G38" s="19">
        <v>94.6</v>
      </c>
      <c r="H38" s="19">
        <v>0.09</v>
      </c>
      <c r="I38" s="19">
        <v>6.6</v>
      </c>
      <c r="J38" s="19">
        <v>0</v>
      </c>
      <c r="K38" s="19">
        <v>23.36</v>
      </c>
      <c r="L38" s="19">
        <v>54.06</v>
      </c>
      <c r="M38" s="19">
        <v>21.82</v>
      </c>
      <c r="N38" s="20">
        <v>0.9</v>
      </c>
    </row>
    <row r="39" spans="1:14" s="1" customFormat="1" x14ac:dyDescent="0.25">
      <c r="A39" s="21" t="s">
        <v>92</v>
      </c>
      <c r="B39" s="31" t="s">
        <v>93</v>
      </c>
      <c r="C39" s="17" t="s">
        <v>155</v>
      </c>
      <c r="D39" s="20">
        <v>21.9</v>
      </c>
      <c r="E39" s="20">
        <v>13.57</v>
      </c>
      <c r="F39" s="20">
        <v>35.64</v>
      </c>
      <c r="G39" s="19">
        <v>304.57</v>
      </c>
      <c r="H39" s="19">
        <v>0.11</v>
      </c>
      <c r="I39" s="19">
        <v>6.01</v>
      </c>
      <c r="J39" s="19">
        <v>19.420000000000002</v>
      </c>
      <c r="K39" s="19">
        <v>46.23</v>
      </c>
      <c r="L39" s="19">
        <v>174.9</v>
      </c>
      <c r="M39" s="19">
        <v>53.9</v>
      </c>
      <c r="N39" s="20">
        <v>1.97</v>
      </c>
    </row>
    <row r="40" spans="1:14" s="1" customFormat="1" x14ac:dyDescent="0.25">
      <c r="A40" s="21" t="s">
        <v>58</v>
      </c>
      <c r="B40" s="49" t="s">
        <v>59</v>
      </c>
      <c r="C40" s="17">
        <v>200</v>
      </c>
      <c r="D40" s="20">
        <v>1</v>
      </c>
      <c r="E40" s="20">
        <v>0</v>
      </c>
      <c r="F40" s="20">
        <v>20.2</v>
      </c>
      <c r="G40" s="19">
        <v>84.8</v>
      </c>
      <c r="H40" s="19">
        <v>0.02</v>
      </c>
      <c r="I40" s="19">
        <v>4</v>
      </c>
      <c r="J40" s="19">
        <v>0</v>
      </c>
      <c r="K40" s="19">
        <v>14</v>
      </c>
      <c r="L40" s="19">
        <v>1.4</v>
      </c>
      <c r="M40" s="19">
        <v>8</v>
      </c>
      <c r="N40" s="20">
        <v>2.8</v>
      </c>
    </row>
    <row r="41" spans="1:14" s="1" customFormat="1" x14ac:dyDescent="0.25">
      <c r="A41" s="21" t="s">
        <v>47</v>
      </c>
      <c r="B41" s="31" t="s">
        <v>28</v>
      </c>
      <c r="C41" s="17" t="s">
        <v>60</v>
      </c>
      <c r="D41" s="20">
        <v>2.37</v>
      </c>
      <c r="E41" s="20">
        <v>0.3</v>
      </c>
      <c r="F41" s="20">
        <v>13.86</v>
      </c>
      <c r="G41" s="19">
        <v>70.14</v>
      </c>
      <c r="H41" s="19">
        <v>0.3</v>
      </c>
      <c r="I41" s="19">
        <v>0</v>
      </c>
      <c r="J41" s="19">
        <v>0</v>
      </c>
      <c r="K41" s="19">
        <v>6.9</v>
      </c>
      <c r="L41" s="19">
        <v>26.1</v>
      </c>
      <c r="M41" s="19">
        <v>9.9</v>
      </c>
      <c r="N41" s="20">
        <v>0.33</v>
      </c>
    </row>
    <row r="42" spans="1:14" s="1" customFormat="1" x14ac:dyDescent="0.25">
      <c r="A42" s="21" t="s">
        <v>47</v>
      </c>
      <c r="B42" s="31" t="s">
        <v>49</v>
      </c>
      <c r="C42" s="17" t="s">
        <v>60</v>
      </c>
      <c r="D42" s="20">
        <v>1.68</v>
      </c>
      <c r="E42" s="20">
        <v>0.33</v>
      </c>
      <c r="F42" s="20">
        <v>14.1</v>
      </c>
      <c r="G42" s="19">
        <v>68.97</v>
      </c>
      <c r="H42" s="19">
        <v>0.03</v>
      </c>
      <c r="I42" s="19">
        <v>0</v>
      </c>
      <c r="J42" s="19">
        <v>0</v>
      </c>
      <c r="K42" s="19">
        <v>6.9</v>
      </c>
      <c r="L42" s="19">
        <v>31.8</v>
      </c>
      <c r="M42" s="19">
        <v>7.5</v>
      </c>
      <c r="N42" s="20">
        <v>0.93</v>
      </c>
    </row>
    <row r="43" spans="1:14" s="1" customFormat="1" x14ac:dyDescent="0.25">
      <c r="A43" s="23" t="s">
        <v>30</v>
      </c>
      <c r="B43" s="16" t="s">
        <v>31</v>
      </c>
      <c r="C43" s="24" t="s">
        <v>32</v>
      </c>
      <c r="D43" s="25">
        <v>1.5</v>
      </c>
      <c r="E43" s="25">
        <v>0.5</v>
      </c>
      <c r="F43" s="25">
        <v>21</v>
      </c>
      <c r="G43" s="25">
        <v>95</v>
      </c>
      <c r="H43" s="26">
        <v>0.03</v>
      </c>
      <c r="I43" s="26">
        <v>10</v>
      </c>
      <c r="J43" s="26">
        <v>0</v>
      </c>
      <c r="K43" s="26"/>
      <c r="L43" s="26">
        <v>16</v>
      </c>
      <c r="M43" s="52">
        <v>11</v>
      </c>
      <c r="N43" s="25">
        <v>9</v>
      </c>
    </row>
    <row r="44" spans="1:14" s="1" customFormat="1" x14ac:dyDescent="0.25">
      <c r="A44" s="27"/>
      <c r="B44" s="28" t="s">
        <v>33</v>
      </c>
      <c r="C44" s="17"/>
      <c r="D44" s="27">
        <f>SUM(D37:D43)</f>
        <v>31.45</v>
      </c>
      <c r="E44" s="27">
        <f t="shared" ref="E44:N44" si="3">SUM(E37:E43)</f>
        <v>20.57</v>
      </c>
      <c r="F44" s="27">
        <f t="shared" si="3"/>
        <v>123.66</v>
      </c>
      <c r="G44" s="27">
        <f t="shared" si="3"/>
        <v>773.76</v>
      </c>
      <c r="H44" s="27">
        <f t="shared" si="3"/>
        <v>0.58000000000000007</v>
      </c>
      <c r="I44" s="27">
        <f t="shared" si="3"/>
        <v>30.6</v>
      </c>
      <c r="J44" s="27">
        <f t="shared" si="3"/>
        <v>19.420000000000002</v>
      </c>
      <c r="K44" s="27">
        <f t="shared" si="3"/>
        <v>99.01</v>
      </c>
      <c r="L44" s="27">
        <f t="shared" si="3"/>
        <v>325.56</v>
      </c>
      <c r="M44" s="27">
        <f t="shared" si="3"/>
        <v>136.48000000000002</v>
      </c>
      <c r="N44" s="27">
        <f t="shared" si="3"/>
        <v>28.33</v>
      </c>
    </row>
    <row r="45" spans="1:14" s="1" customFormat="1" ht="20.25" x14ac:dyDescent="0.3">
      <c r="A45" s="21"/>
      <c r="B45" s="125" t="s">
        <v>94</v>
      </c>
      <c r="C45" s="17"/>
      <c r="D45" s="27"/>
      <c r="E45" s="27"/>
      <c r="F45" s="27"/>
      <c r="G45" s="79"/>
      <c r="H45" s="79"/>
      <c r="I45" s="79"/>
      <c r="J45" s="79"/>
      <c r="K45" s="79"/>
      <c r="L45" s="79"/>
      <c r="M45" s="79"/>
      <c r="N45" s="27"/>
    </row>
    <row r="46" spans="1:14" s="1" customFormat="1" x14ac:dyDescent="0.25">
      <c r="A46" s="21" t="s">
        <v>35</v>
      </c>
      <c r="B46" s="41" t="s">
        <v>36</v>
      </c>
      <c r="C46" s="30" t="s">
        <v>52</v>
      </c>
      <c r="D46" s="20">
        <v>0.85</v>
      </c>
      <c r="E46" s="20">
        <v>3.6</v>
      </c>
      <c r="F46" s="20">
        <v>4.9000000000000004</v>
      </c>
      <c r="G46" s="19">
        <v>55.68</v>
      </c>
      <c r="H46" s="19" t="s">
        <v>53</v>
      </c>
      <c r="I46" s="19">
        <v>3.99</v>
      </c>
      <c r="J46" s="19">
        <v>0</v>
      </c>
      <c r="K46" s="19">
        <v>1.62</v>
      </c>
      <c r="L46" s="19">
        <v>21.3</v>
      </c>
      <c r="M46" s="19">
        <v>24.36</v>
      </c>
      <c r="N46" s="20">
        <v>12.4</v>
      </c>
    </row>
    <row r="47" spans="1:14" s="1" customFormat="1" x14ac:dyDescent="0.25">
      <c r="A47" s="21" t="s">
        <v>99</v>
      </c>
      <c r="B47" s="31" t="s">
        <v>100</v>
      </c>
      <c r="C47" s="17" t="s">
        <v>21</v>
      </c>
      <c r="D47" s="20">
        <v>1.44</v>
      </c>
      <c r="E47" s="20">
        <v>3.94</v>
      </c>
      <c r="F47" s="20">
        <v>8.75</v>
      </c>
      <c r="G47" s="19">
        <v>83</v>
      </c>
      <c r="H47" s="19">
        <v>0.04</v>
      </c>
      <c r="I47" s="19">
        <v>8.5399999999999991</v>
      </c>
      <c r="J47" s="19">
        <v>0</v>
      </c>
      <c r="K47" s="19">
        <v>39.78</v>
      </c>
      <c r="L47" s="19">
        <v>43.68</v>
      </c>
      <c r="M47" s="19">
        <v>20.9</v>
      </c>
      <c r="N47" s="20">
        <v>0.98</v>
      </c>
    </row>
    <row r="48" spans="1:14" s="1" customFormat="1" x14ac:dyDescent="0.25">
      <c r="A48" s="21" t="s">
        <v>101</v>
      </c>
      <c r="B48" s="31" t="s">
        <v>164</v>
      </c>
      <c r="C48" s="17" t="s">
        <v>150</v>
      </c>
      <c r="D48" s="20">
        <v>8.26</v>
      </c>
      <c r="E48" s="20">
        <v>8.0500000000000007</v>
      </c>
      <c r="F48" s="20">
        <v>11.76</v>
      </c>
      <c r="G48" s="19">
        <v>152.5</v>
      </c>
      <c r="H48" s="19">
        <v>0.08</v>
      </c>
      <c r="I48" s="19">
        <v>1.44</v>
      </c>
      <c r="J48" s="19">
        <v>18.5</v>
      </c>
      <c r="K48" s="19">
        <v>63.81</v>
      </c>
      <c r="L48" s="19">
        <v>122.38</v>
      </c>
      <c r="M48" s="19">
        <v>20.350000000000001</v>
      </c>
      <c r="N48" s="20">
        <v>0.63</v>
      </c>
    </row>
    <row r="49" spans="1:14" s="35" customFormat="1" x14ac:dyDescent="0.25">
      <c r="A49" s="21" t="s">
        <v>103</v>
      </c>
      <c r="B49" s="21" t="s">
        <v>104</v>
      </c>
      <c r="C49" s="17" t="s">
        <v>143</v>
      </c>
      <c r="D49" s="20">
        <v>2.89</v>
      </c>
      <c r="E49" s="20">
        <v>5.66</v>
      </c>
      <c r="F49" s="20">
        <v>20.010000000000002</v>
      </c>
      <c r="G49" s="19">
        <v>150.15</v>
      </c>
      <c r="H49" s="19">
        <v>0.16</v>
      </c>
      <c r="I49" s="19">
        <v>20.62</v>
      </c>
      <c r="J49" s="19">
        <v>28.6</v>
      </c>
      <c r="K49" s="19">
        <v>19.53</v>
      </c>
      <c r="L49" s="19">
        <v>79.78</v>
      </c>
      <c r="M49" s="19">
        <v>29.06</v>
      </c>
      <c r="N49" s="20">
        <v>1.17</v>
      </c>
    </row>
    <row r="50" spans="1:14" s="1" customFormat="1" x14ac:dyDescent="0.25">
      <c r="A50" s="21" t="s">
        <v>67</v>
      </c>
      <c r="B50" s="31" t="s">
        <v>105</v>
      </c>
      <c r="C50" s="30" t="s">
        <v>21</v>
      </c>
      <c r="D50" s="51">
        <v>0.16</v>
      </c>
      <c r="E50" s="51">
        <v>0.16</v>
      </c>
      <c r="F50" s="51">
        <v>27.88</v>
      </c>
      <c r="G50" s="81">
        <v>114.6</v>
      </c>
      <c r="H50" s="19">
        <v>0.01</v>
      </c>
      <c r="I50" s="19">
        <v>0.9</v>
      </c>
      <c r="J50" s="19">
        <v>0</v>
      </c>
      <c r="K50" s="19">
        <v>14.18</v>
      </c>
      <c r="L50" s="19">
        <v>4.4000000000000004</v>
      </c>
      <c r="M50" s="19">
        <v>5.14</v>
      </c>
      <c r="N50" s="20">
        <v>0.95</v>
      </c>
    </row>
    <row r="51" spans="1:14" s="1" customFormat="1" x14ac:dyDescent="0.25">
      <c r="A51" s="21" t="s">
        <v>47</v>
      </c>
      <c r="B51" s="31" t="s">
        <v>28</v>
      </c>
      <c r="C51" s="17" t="s">
        <v>60</v>
      </c>
      <c r="D51" s="20">
        <v>2.37</v>
      </c>
      <c r="E51" s="20">
        <v>0.3</v>
      </c>
      <c r="F51" s="20">
        <v>13.86</v>
      </c>
      <c r="G51" s="19">
        <v>70.14</v>
      </c>
      <c r="H51" s="19">
        <v>0.3</v>
      </c>
      <c r="I51" s="19">
        <v>0</v>
      </c>
      <c r="J51" s="19">
        <v>0</v>
      </c>
      <c r="K51" s="19">
        <v>6.9</v>
      </c>
      <c r="L51" s="19">
        <v>26.1</v>
      </c>
      <c r="M51" s="19">
        <v>9.9</v>
      </c>
      <c r="N51" s="20">
        <v>0.33</v>
      </c>
    </row>
    <row r="52" spans="1:14" s="1" customFormat="1" x14ac:dyDescent="0.25">
      <c r="A52" s="21" t="s">
        <v>47</v>
      </c>
      <c r="B52" s="31" t="s">
        <v>49</v>
      </c>
      <c r="C52" s="17" t="s">
        <v>60</v>
      </c>
      <c r="D52" s="20">
        <v>1.68</v>
      </c>
      <c r="E52" s="20">
        <v>0.33</v>
      </c>
      <c r="F52" s="20">
        <v>14.1</v>
      </c>
      <c r="G52" s="19">
        <v>68.97</v>
      </c>
      <c r="H52" s="19">
        <v>0.03</v>
      </c>
      <c r="I52" s="19">
        <v>0</v>
      </c>
      <c r="J52" s="19">
        <v>0</v>
      </c>
      <c r="K52" s="19">
        <v>6.9</v>
      </c>
      <c r="L52" s="19">
        <v>31.8</v>
      </c>
      <c r="M52" s="19">
        <v>7.5</v>
      </c>
      <c r="N52" s="20">
        <v>0.93</v>
      </c>
    </row>
    <row r="53" spans="1:14" s="1" customFormat="1" x14ac:dyDescent="0.25">
      <c r="A53" s="21"/>
      <c r="B53" s="28" t="s">
        <v>33</v>
      </c>
      <c r="C53" s="126"/>
      <c r="D53" s="27">
        <f>SUM(D46:D52)</f>
        <v>17.650000000000002</v>
      </c>
      <c r="E53" s="27">
        <f t="shared" ref="E53:N53" si="4">SUM(E46:E52)</f>
        <v>22.04</v>
      </c>
      <c r="F53" s="27">
        <f t="shared" si="4"/>
        <v>101.25999999999999</v>
      </c>
      <c r="G53" s="27">
        <f t="shared" si="4"/>
        <v>695.04000000000008</v>
      </c>
      <c r="H53" s="27">
        <f t="shared" si="4"/>
        <v>0.62000000000000011</v>
      </c>
      <c r="I53" s="27">
        <f t="shared" si="4"/>
        <v>35.49</v>
      </c>
      <c r="J53" s="27">
        <f t="shared" si="4"/>
        <v>47.1</v>
      </c>
      <c r="K53" s="27">
        <f t="shared" si="4"/>
        <v>152.72000000000003</v>
      </c>
      <c r="L53" s="27">
        <f t="shared" si="4"/>
        <v>329.44</v>
      </c>
      <c r="M53" s="27">
        <f t="shared" si="4"/>
        <v>117.21000000000001</v>
      </c>
      <c r="N53" s="27">
        <f t="shared" si="4"/>
        <v>17.39</v>
      </c>
    </row>
    <row r="54" spans="1:14" s="1" customFormat="1" ht="20.25" x14ac:dyDescent="0.3">
      <c r="A54" s="21"/>
      <c r="B54" s="125" t="s">
        <v>154</v>
      </c>
      <c r="C54" s="17"/>
      <c r="D54" s="20"/>
      <c r="E54" s="20"/>
      <c r="F54" s="20"/>
      <c r="G54" s="19"/>
      <c r="H54" s="19"/>
      <c r="I54" s="19"/>
      <c r="J54" s="19"/>
      <c r="K54" s="19"/>
      <c r="L54" s="19"/>
      <c r="M54" s="19"/>
      <c r="N54" s="20"/>
    </row>
    <row r="55" spans="1:14" s="1" customFormat="1" x14ac:dyDescent="0.25">
      <c r="A55" s="21" t="s">
        <v>35</v>
      </c>
      <c r="B55" s="41" t="s">
        <v>36</v>
      </c>
      <c r="C55" s="30" t="s">
        <v>52</v>
      </c>
      <c r="D55" s="20">
        <v>0.85</v>
      </c>
      <c r="E55" s="20">
        <v>3.6</v>
      </c>
      <c r="F55" s="20">
        <v>4.9000000000000004</v>
      </c>
      <c r="G55" s="19">
        <v>55.68</v>
      </c>
      <c r="H55" s="19" t="s">
        <v>53</v>
      </c>
      <c r="I55" s="19">
        <v>3.99</v>
      </c>
      <c r="J55" s="19">
        <v>0</v>
      </c>
      <c r="K55" s="19">
        <v>1.62</v>
      </c>
      <c r="L55" s="19">
        <v>21.3</v>
      </c>
      <c r="M55" s="19">
        <v>24.36</v>
      </c>
      <c r="N55" s="20">
        <v>12.4</v>
      </c>
    </row>
    <row r="56" spans="1:14" s="1" customFormat="1" x14ac:dyDescent="0.25">
      <c r="A56" s="21" t="s">
        <v>37</v>
      </c>
      <c r="B56" s="31" t="s">
        <v>38</v>
      </c>
      <c r="C56" s="17" t="s">
        <v>21</v>
      </c>
      <c r="D56" s="20">
        <v>1.8</v>
      </c>
      <c r="E56" s="20">
        <v>4.2</v>
      </c>
      <c r="F56" s="20">
        <v>11</v>
      </c>
      <c r="G56" s="19">
        <v>90</v>
      </c>
      <c r="H56" s="19">
        <v>0.05</v>
      </c>
      <c r="I56" s="19">
        <v>6.43</v>
      </c>
      <c r="J56" s="19">
        <v>0</v>
      </c>
      <c r="K56" s="19">
        <v>6.62</v>
      </c>
      <c r="L56" s="19">
        <v>25.93</v>
      </c>
      <c r="M56" s="19">
        <v>9.91</v>
      </c>
      <c r="N56" s="20">
        <v>0.41</v>
      </c>
    </row>
    <row r="57" spans="1:14" s="1" customFormat="1" x14ac:dyDescent="0.25">
      <c r="A57" s="21" t="s">
        <v>108</v>
      </c>
      <c r="B57" s="31" t="s">
        <v>109</v>
      </c>
      <c r="C57" s="17" t="s">
        <v>143</v>
      </c>
      <c r="D57" s="20">
        <v>5.52</v>
      </c>
      <c r="E57" s="20">
        <v>4.5199999999999996</v>
      </c>
      <c r="F57" s="20">
        <v>26.45</v>
      </c>
      <c r="G57" s="19">
        <v>168.45</v>
      </c>
      <c r="H57" s="19">
        <v>0.06</v>
      </c>
      <c r="I57" s="19">
        <v>0</v>
      </c>
      <c r="J57" s="19">
        <v>0</v>
      </c>
      <c r="K57" s="19">
        <v>4.8600000000000003</v>
      </c>
      <c r="L57" s="19">
        <v>37.17</v>
      </c>
      <c r="M57" s="19">
        <v>21.12</v>
      </c>
      <c r="N57" s="20">
        <v>1.1000000000000001</v>
      </c>
    </row>
    <row r="58" spans="1:14" s="1" customFormat="1" x14ac:dyDescent="0.25">
      <c r="A58" s="21" t="s">
        <v>110</v>
      </c>
      <c r="B58" s="31" t="s">
        <v>111</v>
      </c>
      <c r="C58" s="17" t="s">
        <v>32</v>
      </c>
      <c r="D58" s="20">
        <v>15.6</v>
      </c>
      <c r="E58" s="20">
        <v>11.23</v>
      </c>
      <c r="F58" s="20">
        <v>3.52</v>
      </c>
      <c r="G58" s="20">
        <v>185</v>
      </c>
      <c r="H58" s="20">
        <v>0.2</v>
      </c>
      <c r="I58" s="20">
        <v>5.61</v>
      </c>
      <c r="J58" s="20">
        <v>5782</v>
      </c>
      <c r="K58" s="20">
        <v>33.24</v>
      </c>
      <c r="L58" s="20">
        <v>239.32</v>
      </c>
      <c r="M58" s="20">
        <v>17.47</v>
      </c>
      <c r="N58" s="20">
        <v>5</v>
      </c>
    </row>
    <row r="59" spans="1:14" s="1" customFormat="1" x14ac:dyDescent="0.25">
      <c r="A59" s="21" t="s">
        <v>45</v>
      </c>
      <c r="B59" s="49" t="s">
        <v>46</v>
      </c>
      <c r="C59" s="17">
        <v>200</v>
      </c>
      <c r="D59" s="20">
        <v>0.66</v>
      </c>
      <c r="E59" s="20">
        <v>0.09</v>
      </c>
      <c r="F59" s="20">
        <v>32.01</v>
      </c>
      <c r="G59" s="20">
        <v>132.80000000000001</v>
      </c>
      <c r="H59" s="20">
        <v>0.02</v>
      </c>
      <c r="I59" s="20">
        <v>0.73</v>
      </c>
      <c r="J59" s="20">
        <v>0</v>
      </c>
      <c r="K59" s="20">
        <v>32.479999999999997</v>
      </c>
      <c r="L59" s="20">
        <v>23.44</v>
      </c>
      <c r="M59" s="20">
        <v>17.46</v>
      </c>
      <c r="N59" s="20">
        <v>0.7</v>
      </c>
    </row>
    <row r="60" spans="1:14" s="1" customFormat="1" x14ac:dyDescent="0.25">
      <c r="A60" s="23" t="s">
        <v>30</v>
      </c>
      <c r="B60" s="16" t="s">
        <v>31</v>
      </c>
      <c r="C60" s="24" t="s">
        <v>32</v>
      </c>
      <c r="D60" s="25">
        <v>1.5</v>
      </c>
      <c r="E60" s="25">
        <v>0.5</v>
      </c>
      <c r="F60" s="25">
        <v>21</v>
      </c>
      <c r="G60" s="25">
        <v>95</v>
      </c>
      <c r="H60" s="26">
        <v>0.03</v>
      </c>
      <c r="I60" s="26">
        <v>10</v>
      </c>
      <c r="J60" s="26">
        <v>0</v>
      </c>
      <c r="K60" s="26"/>
      <c r="L60" s="26">
        <v>16</v>
      </c>
      <c r="M60" s="52">
        <v>11</v>
      </c>
      <c r="N60" s="25">
        <v>9</v>
      </c>
    </row>
    <row r="61" spans="1:14" s="1" customFormat="1" x14ac:dyDescent="0.25">
      <c r="A61" s="21" t="s">
        <v>47</v>
      </c>
      <c r="B61" s="31" t="s">
        <v>28</v>
      </c>
      <c r="C61" s="17" t="s">
        <v>60</v>
      </c>
      <c r="D61" s="20">
        <v>2.37</v>
      </c>
      <c r="E61" s="20">
        <v>0.3</v>
      </c>
      <c r="F61" s="20">
        <v>13.86</v>
      </c>
      <c r="G61" s="19">
        <v>70.14</v>
      </c>
      <c r="H61" s="19">
        <v>0.3</v>
      </c>
      <c r="I61" s="19">
        <v>0</v>
      </c>
      <c r="J61" s="19">
        <v>0</v>
      </c>
      <c r="K61" s="19">
        <v>6.9</v>
      </c>
      <c r="L61" s="19">
        <v>26.1</v>
      </c>
      <c r="M61" s="19">
        <v>9.9</v>
      </c>
      <c r="N61" s="20">
        <v>0.33</v>
      </c>
    </row>
    <row r="62" spans="1:14" s="1" customFormat="1" x14ac:dyDescent="0.25">
      <c r="A62" s="21" t="s">
        <v>47</v>
      </c>
      <c r="B62" s="31" t="s">
        <v>49</v>
      </c>
      <c r="C62" s="17" t="s">
        <v>60</v>
      </c>
      <c r="D62" s="20">
        <v>1.68</v>
      </c>
      <c r="E62" s="20">
        <v>0.33</v>
      </c>
      <c r="F62" s="20">
        <v>14.1</v>
      </c>
      <c r="G62" s="19">
        <v>68.97</v>
      </c>
      <c r="H62" s="19">
        <v>0.03</v>
      </c>
      <c r="I62" s="19">
        <v>0</v>
      </c>
      <c r="J62" s="19">
        <v>0</v>
      </c>
      <c r="K62" s="19">
        <v>6.9</v>
      </c>
      <c r="L62" s="19">
        <v>31.8</v>
      </c>
      <c r="M62" s="19">
        <v>7.5</v>
      </c>
      <c r="N62" s="20">
        <v>0.93</v>
      </c>
    </row>
    <row r="63" spans="1:14" s="1" customFormat="1" x14ac:dyDescent="0.25">
      <c r="A63" s="21"/>
      <c r="B63" s="72" t="s">
        <v>33</v>
      </c>
      <c r="C63" s="17"/>
      <c r="D63" s="27">
        <f>SUM(D55:D62)</f>
        <v>29.98</v>
      </c>
      <c r="E63" s="27">
        <f t="shared" ref="E63:N63" si="5">SUM(E55:E62)</f>
        <v>24.77</v>
      </c>
      <c r="F63" s="27">
        <f t="shared" si="5"/>
        <v>126.83999999999999</v>
      </c>
      <c r="G63" s="27">
        <f t="shared" si="5"/>
        <v>866.04000000000008</v>
      </c>
      <c r="H63" s="27">
        <f t="shared" si="5"/>
        <v>0.69</v>
      </c>
      <c r="I63" s="27">
        <f t="shared" si="5"/>
        <v>26.76</v>
      </c>
      <c r="J63" s="27">
        <f t="shared" si="5"/>
        <v>5782</v>
      </c>
      <c r="K63" s="27">
        <f t="shared" si="5"/>
        <v>92.62</v>
      </c>
      <c r="L63" s="27">
        <f t="shared" si="5"/>
        <v>421.06000000000006</v>
      </c>
      <c r="M63" s="27">
        <f t="shared" si="5"/>
        <v>118.72</v>
      </c>
      <c r="N63" s="27">
        <f t="shared" si="5"/>
        <v>29.869999999999997</v>
      </c>
    </row>
    <row r="64" spans="1:14" s="1" customFormat="1" x14ac:dyDescent="0.25">
      <c r="A64" s="21"/>
      <c r="B64" s="28" t="s">
        <v>112</v>
      </c>
      <c r="C64" s="17"/>
      <c r="D64" s="20"/>
      <c r="E64" s="20"/>
      <c r="F64" s="20"/>
      <c r="G64" s="19"/>
      <c r="H64" s="19"/>
      <c r="I64" s="19"/>
      <c r="J64" s="19"/>
      <c r="K64" s="19"/>
      <c r="L64" s="19"/>
      <c r="M64" s="19"/>
      <c r="N64" s="20"/>
    </row>
    <row r="65" spans="1:14" s="1" customFormat="1" x14ac:dyDescent="0.25">
      <c r="A65" s="21"/>
      <c r="B65" s="28" t="s">
        <v>34</v>
      </c>
      <c r="C65" s="17"/>
      <c r="D65" s="20"/>
      <c r="E65" s="20"/>
      <c r="F65" s="20"/>
      <c r="G65" s="19"/>
      <c r="H65" s="19"/>
      <c r="I65" s="19"/>
      <c r="J65" s="19"/>
      <c r="K65" s="19"/>
      <c r="L65" s="19"/>
      <c r="M65" s="19"/>
      <c r="N65" s="20"/>
    </row>
    <row r="66" spans="1:14" s="1" customFormat="1" x14ac:dyDescent="0.25">
      <c r="A66" s="21" t="s">
        <v>35</v>
      </c>
      <c r="B66" s="41" t="s">
        <v>36</v>
      </c>
      <c r="C66" s="30" t="s">
        <v>52</v>
      </c>
      <c r="D66" s="20">
        <v>0.85</v>
      </c>
      <c r="E66" s="20">
        <v>3.6</v>
      </c>
      <c r="F66" s="20">
        <v>4.9000000000000004</v>
      </c>
      <c r="G66" s="19">
        <v>55.68</v>
      </c>
      <c r="H66" s="19" t="s">
        <v>53</v>
      </c>
      <c r="I66" s="19">
        <v>3.99</v>
      </c>
      <c r="J66" s="19">
        <v>0</v>
      </c>
      <c r="K66" s="19">
        <v>1.62</v>
      </c>
      <c r="L66" s="19">
        <v>21.3</v>
      </c>
      <c r="M66" s="19">
        <v>24.36</v>
      </c>
      <c r="N66" s="19">
        <v>12.4</v>
      </c>
    </row>
    <row r="67" spans="1:14" s="1" customFormat="1" x14ac:dyDescent="0.25">
      <c r="A67" s="21" t="s">
        <v>99</v>
      </c>
      <c r="B67" s="31" t="s">
        <v>100</v>
      </c>
      <c r="C67" s="17" t="s">
        <v>21</v>
      </c>
      <c r="D67" s="20">
        <v>1.44</v>
      </c>
      <c r="E67" s="20">
        <v>3.94</v>
      </c>
      <c r="F67" s="20">
        <v>8.75</v>
      </c>
      <c r="G67" s="19">
        <v>83</v>
      </c>
      <c r="H67" s="19">
        <v>0.04</v>
      </c>
      <c r="I67" s="19">
        <v>8.5399999999999991</v>
      </c>
      <c r="J67" s="19">
        <v>0</v>
      </c>
      <c r="K67" s="19">
        <v>39.78</v>
      </c>
      <c r="L67" s="19">
        <v>43.68</v>
      </c>
      <c r="M67" s="19">
        <v>20.9</v>
      </c>
      <c r="N67" s="20">
        <v>0.98</v>
      </c>
    </row>
    <row r="68" spans="1:14" s="1" customFormat="1" x14ac:dyDescent="0.25">
      <c r="A68" s="21" t="s">
        <v>115</v>
      </c>
      <c r="B68" s="31" t="s">
        <v>116</v>
      </c>
      <c r="C68" s="17" t="s">
        <v>32</v>
      </c>
      <c r="D68" s="20">
        <v>31.01</v>
      </c>
      <c r="E68" s="20">
        <v>33.24</v>
      </c>
      <c r="F68" s="20">
        <v>21</v>
      </c>
      <c r="G68" s="19">
        <v>281.3</v>
      </c>
      <c r="H68" s="19">
        <v>7.0000000000000007E-2</v>
      </c>
      <c r="I68" s="19">
        <v>0.75</v>
      </c>
      <c r="J68" s="19">
        <v>66.27</v>
      </c>
      <c r="K68" s="19">
        <v>40.270000000000003</v>
      </c>
      <c r="L68" s="19">
        <v>70.72</v>
      </c>
      <c r="M68" s="19">
        <v>15.08</v>
      </c>
      <c r="N68" s="20">
        <v>1.03</v>
      </c>
    </row>
    <row r="69" spans="1:14" s="1" customFormat="1" x14ac:dyDescent="0.25">
      <c r="A69" s="21" t="s">
        <v>42</v>
      </c>
      <c r="B69" s="31" t="s">
        <v>117</v>
      </c>
      <c r="C69" s="17" t="s">
        <v>143</v>
      </c>
      <c r="D69" s="20">
        <v>8.6</v>
      </c>
      <c r="E69" s="20">
        <v>6.09</v>
      </c>
      <c r="F69" s="20">
        <v>38.64</v>
      </c>
      <c r="G69" s="19">
        <v>243.75</v>
      </c>
      <c r="H69" s="19">
        <v>0.11</v>
      </c>
      <c r="I69" s="19">
        <v>0</v>
      </c>
      <c r="J69" s="19">
        <v>0</v>
      </c>
      <c r="K69" s="19">
        <v>14.82</v>
      </c>
      <c r="L69" s="19">
        <v>203.93</v>
      </c>
      <c r="M69" s="19">
        <v>135.83000000000001</v>
      </c>
      <c r="N69" s="20">
        <v>4.5599999999999996</v>
      </c>
    </row>
    <row r="70" spans="1:14" s="1" customFormat="1" x14ac:dyDescent="0.25">
      <c r="A70" s="21" t="s">
        <v>118</v>
      </c>
      <c r="B70" s="49" t="s">
        <v>119</v>
      </c>
      <c r="C70" s="17">
        <v>200</v>
      </c>
      <c r="D70" s="20">
        <v>1</v>
      </c>
      <c r="E70" s="20">
        <v>0</v>
      </c>
      <c r="F70" s="20">
        <v>20.2</v>
      </c>
      <c r="G70" s="19">
        <v>84.8</v>
      </c>
      <c r="H70" s="19">
        <v>0.02</v>
      </c>
      <c r="I70" s="19">
        <v>4</v>
      </c>
      <c r="J70" s="19">
        <v>0</v>
      </c>
      <c r="K70" s="19">
        <v>14</v>
      </c>
      <c r="L70" s="19">
        <v>1.4</v>
      </c>
      <c r="M70" s="19">
        <v>8</v>
      </c>
      <c r="N70" s="20">
        <v>2.8</v>
      </c>
    </row>
    <row r="71" spans="1:14" s="1" customFormat="1" x14ac:dyDescent="0.25">
      <c r="A71" s="21" t="s">
        <v>47</v>
      </c>
      <c r="B71" s="31" t="s">
        <v>28</v>
      </c>
      <c r="C71" s="17" t="s">
        <v>60</v>
      </c>
      <c r="D71" s="20">
        <v>2.37</v>
      </c>
      <c r="E71" s="20">
        <v>0.3</v>
      </c>
      <c r="F71" s="20">
        <v>13.86</v>
      </c>
      <c r="G71" s="19">
        <v>70.14</v>
      </c>
      <c r="H71" s="19">
        <v>0.3</v>
      </c>
      <c r="I71" s="19">
        <v>0</v>
      </c>
      <c r="J71" s="19">
        <v>0</v>
      </c>
      <c r="K71" s="19">
        <v>6.9</v>
      </c>
      <c r="L71" s="19">
        <v>26.1</v>
      </c>
      <c r="M71" s="19">
        <v>9.9</v>
      </c>
      <c r="N71" s="20">
        <v>0.33</v>
      </c>
    </row>
    <row r="72" spans="1:14" s="1" customFormat="1" x14ac:dyDescent="0.25">
      <c r="A72" s="21" t="s">
        <v>47</v>
      </c>
      <c r="B72" s="31" t="s">
        <v>49</v>
      </c>
      <c r="C72" s="17" t="s">
        <v>60</v>
      </c>
      <c r="D72" s="20">
        <v>1.68</v>
      </c>
      <c r="E72" s="20">
        <v>0.33</v>
      </c>
      <c r="F72" s="20">
        <v>14.1</v>
      </c>
      <c r="G72" s="19">
        <v>68.97</v>
      </c>
      <c r="H72" s="19">
        <v>0.03</v>
      </c>
      <c r="I72" s="19">
        <v>0</v>
      </c>
      <c r="J72" s="19">
        <v>0</v>
      </c>
      <c r="K72" s="19">
        <v>6.9</v>
      </c>
      <c r="L72" s="19">
        <v>31.8</v>
      </c>
      <c r="M72" s="19">
        <v>7.5</v>
      </c>
      <c r="N72" s="20">
        <v>0.93</v>
      </c>
    </row>
    <row r="73" spans="1:14" s="1" customFormat="1" x14ac:dyDescent="0.25">
      <c r="A73" s="21"/>
      <c r="B73" s="28" t="s">
        <v>33</v>
      </c>
      <c r="C73" s="17"/>
      <c r="D73" s="27">
        <f>SUM(D66:D72)</f>
        <v>46.95</v>
      </c>
      <c r="E73" s="27">
        <f t="shared" ref="E73:N73" si="6">SUM(E66:E72)</f>
        <v>47.5</v>
      </c>
      <c r="F73" s="27">
        <f t="shared" si="6"/>
        <v>121.44999999999999</v>
      </c>
      <c r="G73" s="27">
        <f t="shared" si="6"/>
        <v>887.64</v>
      </c>
      <c r="H73" s="27">
        <f t="shared" si="6"/>
        <v>0.57000000000000006</v>
      </c>
      <c r="I73" s="27">
        <f t="shared" si="6"/>
        <v>17.28</v>
      </c>
      <c r="J73" s="27">
        <f t="shared" si="6"/>
        <v>66.27</v>
      </c>
      <c r="K73" s="27">
        <f t="shared" si="6"/>
        <v>124.29000000000002</v>
      </c>
      <c r="L73" s="27">
        <f t="shared" si="6"/>
        <v>398.93</v>
      </c>
      <c r="M73" s="27">
        <f t="shared" si="6"/>
        <v>221.57000000000002</v>
      </c>
      <c r="N73" s="27">
        <f t="shared" si="6"/>
        <v>23.029999999999998</v>
      </c>
    </row>
    <row r="74" spans="1:14" s="35" customFormat="1" ht="20.25" x14ac:dyDescent="0.3">
      <c r="A74" s="21"/>
      <c r="B74" s="125" t="s">
        <v>120</v>
      </c>
      <c r="C74" s="74"/>
      <c r="D74" s="75"/>
      <c r="E74" s="75"/>
      <c r="F74" s="75"/>
      <c r="G74" s="114"/>
      <c r="H74" s="19"/>
      <c r="I74" s="19"/>
      <c r="J74" s="19"/>
      <c r="K74" s="19"/>
      <c r="L74" s="19"/>
      <c r="M74" s="19"/>
      <c r="N74" s="20"/>
    </row>
    <row r="75" spans="1:14" s="1" customFormat="1" x14ac:dyDescent="0.25">
      <c r="A75" s="21"/>
      <c r="B75" s="48" t="s">
        <v>34</v>
      </c>
      <c r="C75" s="30"/>
      <c r="D75" s="39"/>
      <c r="E75" s="39"/>
      <c r="F75" s="39"/>
      <c r="G75" s="40"/>
      <c r="H75" s="19"/>
      <c r="I75" s="19"/>
      <c r="J75" s="19"/>
      <c r="K75" s="19"/>
      <c r="L75" s="19"/>
      <c r="M75" s="19"/>
      <c r="N75" s="20"/>
    </row>
    <row r="76" spans="1:14" s="1" customFormat="1" x14ac:dyDescent="0.25">
      <c r="A76" s="21" t="s">
        <v>35</v>
      </c>
      <c r="B76" s="41" t="s">
        <v>36</v>
      </c>
      <c r="C76" s="30" t="s">
        <v>52</v>
      </c>
      <c r="D76" s="20">
        <v>0.85</v>
      </c>
      <c r="E76" s="20">
        <v>3.6</v>
      </c>
      <c r="F76" s="20">
        <v>4.9000000000000004</v>
      </c>
      <c r="G76" s="19">
        <v>55.68</v>
      </c>
      <c r="H76" s="19" t="s">
        <v>53</v>
      </c>
      <c r="I76" s="19">
        <v>3.99</v>
      </c>
      <c r="J76" s="19">
        <v>0</v>
      </c>
      <c r="K76" s="19">
        <v>1.62</v>
      </c>
      <c r="L76" s="19">
        <v>21.3</v>
      </c>
      <c r="M76" s="19">
        <v>24.36</v>
      </c>
      <c r="N76" s="19">
        <v>12.4</v>
      </c>
    </row>
    <row r="77" spans="1:14" s="1" customFormat="1" x14ac:dyDescent="0.25">
      <c r="A77" s="15" t="s">
        <v>126</v>
      </c>
      <c r="B77" s="80" t="s">
        <v>127</v>
      </c>
      <c r="C77" s="30" t="s">
        <v>21</v>
      </c>
      <c r="D77" s="39">
        <v>2.2000000000000002</v>
      </c>
      <c r="E77" s="39">
        <v>1.8</v>
      </c>
      <c r="F77" s="39">
        <v>16.399999999999999</v>
      </c>
      <c r="G77" s="40">
        <v>90</v>
      </c>
      <c r="H77" s="19">
        <v>7.0000000000000007E-2</v>
      </c>
      <c r="I77" s="19">
        <v>6.6</v>
      </c>
      <c r="J77" s="19">
        <v>0</v>
      </c>
      <c r="K77" s="19">
        <v>21.36</v>
      </c>
      <c r="L77" s="19">
        <v>44.78</v>
      </c>
      <c r="M77" s="19">
        <v>18.22</v>
      </c>
      <c r="N77" s="20">
        <v>0.7</v>
      </c>
    </row>
    <row r="78" spans="1:14" s="1" customFormat="1" x14ac:dyDescent="0.25">
      <c r="A78" s="21" t="s">
        <v>101</v>
      </c>
      <c r="B78" s="31" t="s">
        <v>165</v>
      </c>
      <c r="C78" s="17" t="s">
        <v>150</v>
      </c>
      <c r="D78" s="20">
        <v>8.26</v>
      </c>
      <c r="E78" s="20">
        <v>8.0500000000000007</v>
      </c>
      <c r="F78" s="20">
        <v>11.76</v>
      </c>
      <c r="G78" s="19">
        <v>152.5</v>
      </c>
      <c r="H78" s="19">
        <v>0.08</v>
      </c>
      <c r="I78" s="19">
        <v>1.44</v>
      </c>
      <c r="J78" s="19">
        <v>18.5</v>
      </c>
      <c r="K78" s="19">
        <v>63.81</v>
      </c>
      <c r="L78" s="19">
        <v>122.38</v>
      </c>
      <c r="M78" s="19">
        <v>20.350000000000001</v>
      </c>
      <c r="N78" s="20">
        <v>0.63</v>
      </c>
    </row>
    <row r="79" spans="1:14" s="1" customFormat="1" x14ac:dyDescent="0.25">
      <c r="A79" s="21" t="s">
        <v>42</v>
      </c>
      <c r="B79" s="49" t="s">
        <v>129</v>
      </c>
      <c r="C79" s="30" t="s">
        <v>143</v>
      </c>
      <c r="D79" s="20">
        <v>8.6</v>
      </c>
      <c r="E79" s="20">
        <v>6.09</v>
      </c>
      <c r="F79" s="20">
        <v>38.64</v>
      </c>
      <c r="G79" s="19">
        <v>243.75</v>
      </c>
      <c r="H79" s="19">
        <v>0.11</v>
      </c>
      <c r="I79" s="19">
        <v>0</v>
      </c>
      <c r="J79" s="19">
        <v>0</v>
      </c>
      <c r="K79" s="19">
        <v>14.82</v>
      </c>
      <c r="L79" s="19">
        <v>203.93</v>
      </c>
      <c r="M79" s="19">
        <v>135.83000000000001</v>
      </c>
      <c r="N79" s="20">
        <v>4.5599999999999996</v>
      </c>
    </row>
    <row r="80" spans="1:14" s="1" customFormat="1" x14ac:dyDescent="0.25">
      <c r="A80" s="21" t="s">
        <v>67</v>
      </c>
      <c r="B80" s="49" t="s">
        <v>130</v>
      </c>
      <c r="C80" s="30" t="s">
        <v>21</v>
      </c>
      <c r="D80" s="51">
        <v>0.16</v>
      </c>
      <c r="E80" s="51">
        <v>0.16</v>
      </c>
      <c r="F80" s="51">
        <v>27.88</v>
      </c>
      <c r="G80" s="81">
        <v>114.6</v>
      </c>
      <c r="H80" s="19">
        <v>0.01</v>
      </c>
      <c r="I80" s="19">
        <v>0.9</v>
      </c>
      <c r="J80" s="19">
        <v>0</v>
      </c>
      <c r="K80" s="19">
        <v>14.18</v>
      </c>
      <c r="L80" s="19">
        <v>4.4000000000000004</v>
      </c>
      <c r="M80" s="19">
        <v>5.14</v>
      </c>
      <c r="N80" s="20">
        <v>0.95</v>
      </c>
    </row>
    <row r="81" spans="1:14" s="1" customFormat="1" x14ac:dyDescent="0.25">
      <c r="A81" s="21" t="s">
        <v>47</v>
      </c>
      <c r="B81" s="31" t="s">
        <v>28</v>
      </c>
      <c r="C81" s="17" t="s">
        <v>60</v>
      </c>
      <c r="D81" s="20">
        <v>2.37</v>
      </c>
      <c r="E81" s="20">
        <v>0.3</v>
      </c>
      <c r="F81" s="20">
        <v>13.86</v>
      </c>
      <c r="G81" s="19">
        <v>70.14</v>
      </c>
      <c r="H81" s="19">
        <v>0.3</v>
      </c>
      <c r="I81" s="19">
        <v>0</v>
      </c>
      <c r="J81" s="19">
        <v>0</v>
      </c>
      <c r="K81" s="19">
        <v>6.9</v>
      </c>
      <c r="L81" s="19">
        <v>26.1</v>
      </c>
      <c r="M81" s="19">
        <v>9.9</v>
      </c>
      <c r="N81" s="20">
        <v>0.33</v>
      </c>
    </row>
    <row r="82" spans="1:14" s="1" customFormat="1" x14ac:dyDescent="0.25">
      <c r="A82" s="21" t="s">
        <v>47</v>
      </c>
      <c r="B82" s="31" t="s">
        <v>49</v>
      </c>
      <c r="C82" s="17" t="s">
        <v>60</v>
      </c>
      <c r="D82" s="20">
        <v>1.68</v>
      </c>
      <c r="E82" s="20">
        <v>0.33</v>
      </c>
      <c r="F82" s="20">
        <v>14.1</v>
      </c>
      <c r="G82" s="19">
        <v>68.97</v>
      </c>
      <c r="H82" s="19">
        <v>0.03</v>
      </c>
      <c r="I82" s="19">
        <v>0</v>
      </c>
      <c r="J82" s="19">
        <v>0</v>
      </c>
      <c r="K82" s="19">
        <v>6.9</v>
      </c>
      <c r="L82" s="19">
        <v>31.8</v>
      </c>
      <c r="M82" s="19">
        <v>7.5</v>
      </c>
      <c r="N82" s="20">
        <v>0.93</v>
      </c>
    </row>
    <row r="83" spans="1:14" s="2" customFormat="1" x14ac:dyDescent="0.25">
      <c r="A83" s="21"/>
      <c r="B83" s="37" t="s">
        <v>33</v>
      </c>
      <c r="C83" s="30"/>
      <c r="D83" s="47">
        <f>SUM(D76:D82)</f>
        <v>24.12</v>
      </c>
      <c r="E83" s="47">
        <f t="shared" ref="E83:N83" si="7">SUM(E76:E82)</f>
        <v>20.329999999999998</v>
      </c>
      <c r="F83" s="47">
        <f t="shared" si="7"/>
        <v>127.53999999999998</v>
      </c>
      <c r="G83" s="47">
        <f t="shared" si="7"/>
        <v>795.6400000000001</v>
      </c>
      <c r="H83" s="47">
        <f t="shared" si="7"/>
        <v>0.60000000000000009</v>
      </c>
      <c r="I83" s="47">
        <f t="shared" si="7"/>
        <v>12.93</v>
      </c>
      <c r="J83" s="47">
        <f t="shared" si="7"/>
        <v>18.5</v>
      </c>
      <c r="K83" s="47">
        <f t="shared" si="7"/>
        <v>129.59000000000003</v>
      </c>
      <c r="L83" s="47">
        <f t="shared" si="7"/>
        <v>454.69</v>
      </c>
      <c r="M83" s="47">
        <f t="shared" si="7"/>
        <v>221.3</v>
      </c>
      <c r="N83" s="47">
        <f t="shared" si="7"/>
        <v>20.499999999999996</v>
      </c>
    </row>
    <row r="84" spans="1:14" ht="20.25" x14ac:dyDescent="0.3">
      <c r="A84" s="21"/>
      <c r="B84" s="110" t="s">
        <v>134</v>
      </c>
      <c r="C84" s="30"/>
      <c r="D84" s="39"/>
      <c r="E84" s="39"/>
      <c r="F84" s="39"/>
      <c r="G84" s="40"/>
      <c r="H84" s="19"/>
      <c r="I84" s="19"/>
      <c r="J84" s="19"/>
      <c r="K84" s="19"/>
      <c r="L84" s="19"/>
      <c r="M84" s="19"/>
      <c r="N84" s="20"/>
    </row>
    <row r="85" spans="1:14" s="2" customFormat="1" x14ac:dyDescent="0.25">
      <c r="A85" s="21"/>
      <c r="B85" s="28" t="s">
        <v>34</v>
      </c>
      <c r="C85" s="17"/>
      <c r="D85" s="20"/>
      <c r="E85" s="20"/>
      <c r="F85" s="20"/>
      <c r="G85" s="19"/>
      <c r="H85" s="19"/>
      <c r="I85" s="19"/>
      <c r="J85" s="19"/>
      <c r="K85" s="19"/>
      <c r="L85" s="19"/>
      <c r="M85" s="19"/>
      <c r="N85" s="20"/>
    </row>
    <row r="86" spans="1:14" s="2" customFormat="1" x14ac:dyDescent="0.25">
      <c r="A86" s="21" t="s">
        <v>35</v>
      </c>
      <c r="B86" s="41" t="s">
        <v>36</v>
      </c>
      <c r="C86" s="30" t="s">
        <v>52</v>
      </c>
      <c r="D86" s="20">
        <v>0.85</v>
      </c>
      <c r="E86" s="20">
        <v>3.6</v>
      </c>
      <c r="F86" s="20">
        <v>4.9000000000000004</v>
      </c>
      <c r="G86" s="19">
        <v>55.68</v>
      </c>
      <c r="H86" s="19" t="s">
        <v>53</v>
      </c>
      <c r="I86" s="19">
        <v>3.99</v>
      </c>
      <c r="J86" s="19">
        <v>0</v>
      </c>
      <c r="K86" s="19">
        <v>1.62</v>
      </c>
      <c r="L86" s="19">
        <v>21.3</v>
      </c>
      <c r="M86" s="19">
        <v>24.36</v>
      </c>
      <c r="N86" s="19">
        <v>12.4</v>
      </c>
    </row>
    <row r="87" spans="1:14" s="2" customFormat="1" x14ac:dyDescent="0.25">
      <c r="A87" s="21" t="s">
        <v>135</v>
      </c>
      <c r="B87" s="31" t="s">
        <v>136</v>
      </c>
      <c r="C87" s="17" t="s">
        <v>21</v>
      </c>
      <c r="D87" s="20">
        <v>1.56</v>
      </c>
      <c r="E87" s="20">
        <v>5.4</v>
      </c>
      <c r="F87" s="20">
        <v>6.23</v>
      </c>
      <c r="G87" s="19">
        <v>85.3</v>
      </c>
      <c r="H87" s="19">
        <v>0.03</v>
      </c>
      <c r="I87" s="19">
        <v>11.32</v>
      </c>
      <c r="J87" s="19">
        <v>0</v>
      </c>
      <c r="K87" s="19">
        <v>41.3</v>
      </c>
      <c r="L87" s="19">
        <v>39.520000000000003</v>
      </c>
      <c r="M87" s="19">
        <v>13.5</v>
      </c>
      <c r="N87" s="20">
        <v>0.53</v>
      </c>
    </row>
    <row r="88" spans="1:14" s="2" customFormat="1" x14ac:dyDescent="0.25">
      <c r="A88" s="21" t="s">
        <v>137</v>
      </c>
      <c r="B88" s="31" t="s">
        <v>163</v>
      </c>
      <c r="C88" s="17" t="s">
        <v>150</v>
      </c>
      <c r="D88" s="20">
        <v>10.199999999999999</v>
      </c>
      <c r="E88" s="20">
        <v>13.4</v>
      </c>
      <c r="F88" s="20">
        <v>10.33</v>
      </c>
      <c r="G88" s="20">
        <v>203.75</v>
      </c>
      <c r="H88" s="20">
        <v>0.11</v>
      </c>
      <c r="I88" s="20">
        <v>0.18</v>
      </c>
      <c r="J88" s="20">
        <v>15.13</v>
      </c>
      <c r="K88" s="20">
        <v>29.36</v>
      </c>
      <c r="L88" s="20">
        <v>124.95</v>
      </c>
      <c r="M88" s="20">
        <v>23.38</v>
      </c>
      <c r="N88" s="20">
        <v>1.7</v>
      </c>
    </row>
    <row r="89" spans="1:14" s="2" customFormat="1" x14ac:dyDescent="0.25">
      <c r="A89" s="21" t="s">
        <v>42</v>
      </c>
      <c r="B89" s="31" t="s">
        <v>43</v>
      </c>
      <c r="C89" s="17" t="s">
        <v>143</v>
      </c>
      <c r="D89" s="20">
        <v>8.6</v>
      </c>
      <c r="E89" s="20">
        <v>6.09</v>
      </c>
      <c r="F89" s="20">
        <v>38.64</v>
      </c>
      <c r="G89" s="19">
        <v>243.75</v>
      </c>
      <c r="H89" s="19">
        <v>0.11</v>
      </c>
      <c r="I89" s="19">
        <v>0</v>
      </c>
      <c r="J89" s="19">
        <v>0</v>
      </c>
      <c r="K89" s="19">
        <v>14.82</v>
      </c>
      <c r="L89" s="19">
        <v>203.93</v>
      </c>
      <c r="M89" s="19">
        <v>135.83000000000001</v>
      </c>
      <c r="N89" s="20">
        <v>4.5599999999999996</v>
      </c>
    </row>
    <row r="90" spans="1:14" x14ac:dyDescent="0.25">
      <c r="A90" s="21" t="s">
        <v>45</v>
      </c>
      <c r="B90" s="31" t="s">
        <v>139</v>
      </c>
      <c r="C90" s="17">
        <v>200</v>
      </c>
      <c r="D90" s="20">
        <v>0.66</v>
      </c>
      <c r="E90" s="20">
        <v>0.09</v>
      </c>
      <c r="F90" s="20">
        <v>32.01</v>
      </c>
      <c r="G90" s="20">
        <v>132.80000000000001</v>
      </c>
      <c r="H90" s="20">
        <v>0.02</v>
      </c>
      <c r="I90" s="20">
        <v>0.73</v>
      </c>
      <c r="J90" s="20">
        <v>0</v>
      </c>
      <c r="K90" s="20">
        <v>32.479999999999997</v>
      </c>
      <c r="L90" s="20">
        <v>23.44</v>
      </c>
      <c r="M90" s="20">
        <v>17.46</v>
      </c>
      <c r="N90" s="20">
        <v>0.7</v>
      </c>
    </row>
    <row r="91" spans="1:14" s="2" customFormat="1" x14ac:dyDescent="0.25">
      <c r="A91" s="21" t="s">
        <v>47</v>
      </c>
      <c r="B91" s="31" t="s">
        <v>28</v>
      </c>
      <c r="C91" s="17" t="s">
        <v>60</v>
      </c>
      <c r="D91" s="20">
        <v>2.37</v>
      </c>
      <c r="E91" s="20">
        <v>0.3</v>
      </c>
      <c r="F91" s="20">
        <v>13.86</v>
      </c>
      <c r="G91" s="19">
        <v>70.14</v>
      </c>
      <c r="H91" s="19">
        <v>0.3</v>
      </c>
      <c r="I91" s="19">
        <v>0</v>
      </c>
      <c r="J91" s="19">
        <v>0</v>
      </c>
      <c r="K91" s="19">
        <v>6.9</v>
      </c>
      <c r="L91" s="19">
        <v>26.1</v>
      </c>
      <c r="M91" s="19">
        <v>9.9</v>
      </c>
      <c r="N91" s="20">
        <v>0.33</v>
      </c>
    </row>
    <row r="92" spans="1:14" s="2" customFormat="1" x14ac:dyDescent="0.25">
      <c r="A92" s="21" t="s">
        <v>47</v>
      </c>
      <c r="B92" s="31" t="s">
        <v>49</v>
      </c>
      <c r="C92" s="17" t="s">
        <v>60</v>
      </c>
      <c r="D92" s="20">
        <v>1.68</v>
      </c>
      <c r="E92" s="20">
        <v>0.33</v>
      </c>
      <c r="F92" s="20">
        <v>14.1</v>
      </c>
      <c r="G92" s="19">
        <v>68.97</v>
      </c>
      <c r="H92" s="19">
        <v>0.03</v>
      </c>
      <c r="I92" s="19">
        <v>0</v>
      </c>
      <c r="J92" s="19">
        <v>0</v>
      </c>
      <c r="K92" s="19">
        <v>6.9</v>
      </c>
      <c r="L92" s="19">
        <v>31.8</v>
      </c>
      <c r="M92" s="19">
        <v>7.5</v>
      </c>
      <c r="N92" s="20">
        <v>0.93</v>
      </c>
    </row>
    <row r="93" spans="1:14" s="2" customFormat="1" x14ac:dyDescent="0.25">
      <c r="A93" s="23" t="s">
        <v>30</v>
      </c>
      <c r="B93" s="16" t="s">
        <v>31</v>
      </c>
      <c r="C93" s="24" t="s">
        <v>32</v>
      </c>
      <c r="D93" s="25">
        <v>1.5</v>
      </c>
      <c r="E93" s="25">
        <v>0.5</v>
      </c>
      <c r="F93" s="25">
        <v>21</v>
      </c>
      <c r="G93" s="25">
        <v>95</v>
      </c>
      <c r="H93" s="26">
        <v>0.03</v>
      </c>
      <c r="I93" s="26">
        <v>10</v>
      </c>
      <c r="J93" s="26">
        <v>0</v>
      </c>
      <c r="K93" s="26"/>
      <c r="L93" s="26">
        <v>16</v>
      </c>
      <c r="M93" s="52">
        <v>11</v>
      </c>
      <c r="N93" s="25">
        <v>9</v>
      </c>
    </row>
    <row r="94" spans="1:14" s="2" customFormat="1" x14ac:dyDescent="0.25">
      <c r="A94" s="21"/>
      <c r="B94" s="28" t="s">
        <v>33</v>
      </c>
      <c r="C94" s="17"/>
      <c r="D94" s="27">
        <f>SUM(D86:D93)</f>
        <v>27.42</v>
      </c>
      <c r="E94" s="27">
        <f t="shared" ref="E94:N94" si="8">SUM(E86:E93)</f>
        <v>29.709999999999997</v>
      </c>
      <c r="F94" s="27">
        <f t="shared" si="8"/>
        <v>141.07</v>
      </c>
      <c r="G94" s="27">
        <f t="shared" si="8"/>
        <v>955.39</v>
      </c>
      <c r="H94" s="27">
        <f t="shared" si="8"/>
        <v>0.63000000000000012</v>
      </c>
      <c r="I94" s="27">
        <f t="shared" si="8"/>
        <v>26.22</v>
      </c>
      <c r="J94" s="27">
        <f t="shared" si="8"/>
        <v>15.13</v>
      </c>
      <c r="K94" s="27">
        <f t="shared" si="8"/>
        <v>133.38</v>
      </c>
      <c r="L94" s="27">
        <f t="shared" si="8"/>
        <v>487.04000000000008</v>
      </c>
      <c r="M94" s="27">
        <f t="shared" si="8"/>
        <v>242.93</v>
      </c>
      <c r="N94" s="27">
        <f t="shared" si="8"/>
        <v>30.149999999999995</v>
      </c>
    </row>
    <row r="95" spans="1:14" s="2" customFormat="1" ht="20.25" x14ac:dyDescent="0.3">
      <c r="A95" s="21"/>
      <c r="B95" s="110" t="s">
        <v>140</v>
      </c>
      <c r="C95" s="17"/>
      <c r="D95" s="27"/>
      <c r="E95" s="27"/>
      <c r="F95" s="27"/>
      <c r="G95" s="79"/>
      <c r="H95" s="79"/>
      <c r="I95" s="79"/>
      <c r="J95" s="79"/>
      <c r="K95" s="79"/>
      <c r="L95" s="79"/>
      <c r="M95" s="79"/>
      <c r="N95" s="27"/>
    </row>
    <row r="96" spans="1:14" s="2" customFormat="1" x14ac:dyDescent="0.25">
      <c r="A96" s="21"/>
      <c r="B96" s="28" t="s">
        <v>34</v>
      </c>
      <c r="C96" s="17"/>
      <c r="D96" s="20"/>
      <c r="E96" s="20"/>
      <c r="F96" s="20"/>
      <c r="G96" s="19"/>
      <c r="H96" s="19"/>
      <c r="I96" s="19"/>
      <c r="J96" s="19"/>
      <c r="K96" s="19"/>
      <c r="L96" s="19"/>
      <c r="M96" s="19"/>
      <c r="N96" s="20"/>
    </row>
    <row r="97" spans="1:14" s="2" customFormat="1" x14ac:dyDescent="0.25">
      <c r="A97" s="21" t="s">
        <v>35</v>
      </c>
      <c r="B97" s="41" t="s">
        <v>36</v>
      </c>
      <c r="C97" s="30" t="s">
        <v>52</v>
      </c>
      <c r="D97" s="20">
        <v>0.85</v>
      </c>
      <c r="E97" s="20">
        <v>3.6</v>
      </c>
      <c r="F97" s="20">
        <v>4.9000000000000004</v>
      </c>
      <c r="G97" s="19">
        <v>55.68</v>
      </c>
      <c r="H97" s="19" t="s">
        <v>53</v>
      </c>
      <c r="I97" s="19">
        <v>3.99</v>
      </c>
      <c r="J97" s="19">
        <v>0</v>
      </c>
      <c r="K97" s="19">
        <v>1.62</v>
      </c>
      <c r="L97" s="19">
        <v>21.3</v>
      </c>
      <c r="M97" s="19">
        <v>24.36</v>
      </c>
      <c r="N97" s="19">
        <v>12.4</v>
      </c>
    </row>
    <row r="98" spans="1:14" s="2" customFormat="1" x14ac:dyDescent="0.25">
      <c r="A98" s="21" t="s">
        <v>145</v>
      </c>
      <c r="B98" s="31" t="s">
        <v>146</v>
      </c>
      <c r="C98" s="17" t="s">
        <v>21</v>
      </c>
      <c r="D98" s="20">
        <v>4.3899999999999997</v>
      </c>
      <c r="E98" s="20">
        <v>2.27</v>
      </c>
      <c r="F98" s="20">
        <v>13.96</v>
      </c>
      <c r="G98" s="19">
        <v>94.6</v>
      </c>
      <c r="H98" s="19">
        <v>0.09</v>
      </c>
      <c r="I98" s="19">
        <v>6.6</v>
      </c>
      <c r="J98" s="19">
        <v>0</v>
      </c>
      <c r="K98" s="19">
        <v>23.36</v>
      </c>
      <c r="L98" s="19">
        <v>54.06</v>
      </c>
      <c r="M98" s="19">
        <v>21.82</v>
      </c>
      <c r="N98" s="20">
        <v>0.9</v>
      </c>
    </row>
    <row r="99" spans="1:14" s="2" customFormat="1" x14ac:dyDescent="0.25">
      <c r="A99" s="21" t="s">
        <v>67</v>
      </c>
      <c r="B99" s="31" t="s">
        <v>55</v>
      </c>
      <c r="C99" s="17" t="s">
        <v>39</v>
      </c>
      <c r="D99" s="20">
        <v>25.5</v>
      </c>
      <c r="E99" s="20">
        <v>18</v>
      </c>
      <c r="F99" s="20">
        <v>16.66</v>
      </c>
      <c r="G99" s="19">
        <v>377.5</v>
      </c>
      <c r="H99" s="19">
        <v>3.3</v>
      </c>
      <c r="I99" s="19">
        <v>18.88</v>
      </c>
      <c r="J99" s="19">
        <v>3.2</v>
      </c>
      <c r="K99" s="19">
        <v>1095</v>
      </c>
      <c r="L99" s="19">
        <v>64.5</v>
      </c>
      <c r="M99" s="19">
        <v>61.33</v>
      </c>
      <c r="N99" s="20">
        <v>180.33</v>
      </c>
    </row>
    <row r="100" spans="1:14" s="2" customFormat="1" x14ac:dyDescent="0.25">
      <c r="A100" s="21" t="s">
        <v>58</v>
      </c>
      <c r="B100" s="31" t="s">
        <v>119</v>
      </c>
      <c r="C100" s="17">
        <v>200</v>
      </c>
      <c r="D100" s="20">
        <v>1</v>
      </c>
      <c r="E100" s="20">
        <v>0</v>
      </c>
      <c r="F100" s="20">
        <v>20.2</v>
      </c>
      <c r="G100" s="19">
        <v>84.8</v>
      </c>
      <c r="H100" s="19">
        <v>0.02</v>
      </c>
      <c r="I100" s="19">
        <v>4</v>
      </c>
      <c r="J100" s="19">
        <v>0</v>
      </c>
      <c r="K100" s="19">
        <v>14</v>
      </c>
      <c r="L100" s="19">
        <v>1.4</v>
      </c>
      <c r="M100" s="19">
        <v>8</v>
      </c>
      <c r="N100" s="20">
        <v>2.8</v>
      </c>
    </row>
    <row r="101" spans="1:14" s="2" customFormat="1" x14ac:dyDescent="0.25">
      <c r="A101" s="21" t="s">
        <v>47</v>
      </c>
      <c r="B101" s="31" t="s">
        <v>28</v>
      </c>
      <c r="C101" s="17" t="s">
        <v>60</v>
      </c>
      <c r="D101" s="20">
        <v>2.37</v>
      </c>
      <c r="E101" s="20">
        <v>0.3</v>
      </c>
      <c r="F101" s="20">
        <v>13.86</v>
      </c>
      <c r="G101" s="19">
        <v>70.14</v>
      </c>
      <c r="H101" s="19">
        <v>0.3</v>
      </c>
      <c r="I101" s="19">
        <v>0</v>
      </c>
      <c r="J101" s="19">
        <v>0</v>
      </c>
      <c r="K101" s="19">
        <v>6.9</v>
      </c>
      <c r="L101" s="19">
        <v>26.1</v>
      </c>
      <c r="M101" s="19">
        <v>9.9</v>
      </c>
      <c r="N101" s="20">
        <v>0.33</v>
      </c>
    </row>
    <row r="102" spans="1:14" s="2" customFormat="1" x14ac:dyDescent="0.25">
      <c r="A102" s="21" t="s">
        <v>47</v>
      </c>
      <c r="B102" s="31" t="s">
        <v>49</v>
      </c>
      <c r="C102" s="17" t="s">
        <v>60</v>
      </c>
      <c r="D102" s="20">
        <v>1.68</v>
      </c>
      <c r="E102" s="20">
        <v>0.33</v>
      </c>
      <c r="F102" s="20">
        <v>14.1</v>
      </c>
      <c r="G102" s="19">
        <v>68.97</v>
      </c>
      <c r="H102" s="19">
        <v>0.03</v>
      </c>
      <c r="I102" s="19">
        <v>0</v>
      </c>
      <c r="J102" s="19">
        <v>0</v>
      </c>
      <c r="K102" s="19">
        <v>6.9</v>
      </c>
      <c r="L102" s="19">
        <v>31.8</v>
      </c>
      <c r="M102" s="19">
        <v>7.5</v>
      </c>
      <c r="N102" s="20">
        <v>0.93</v>
      </c>
    </row>
    <row r="103" spans="1:14" s="2" customFormat="1" x14ac:dyDescent="0.25">
      <c r="A103" s="88"/>
      <c r="B103" s="28" t="s">
        <v>33</v>
      </c>
      <c r="C103" s="17"/>
      <c r="D103" s="27">
        <f>SUM(D97:D102)</f>
        <v>35.79</v>
      </c>
      <c r="E103" s="27">
        <f t="shared" ref="E103:N103" si="9">SUM(E97:E102)</f>
        <v>24.5</v>
      </c>
      <c r="F103" s="27">
        <f t="shared" si="9"/>
        <v>83.679999999999993</v>
      </c>
      <c r="G103" s="27">
        <f t="shared" si="9"/>
        <v>751.68999999999994</v>
      </c>
      <c r="H103" s="27">
        <f t="shared" si="9"/>
        <v>3.7399999999999993</v>
      </c>
      <c r="I103" s="27">
        <f t="shared" si="9"/>
        <v>33.47</v>
      </c>
      <c r="J103" s="27">
        <f t="shared" si="9"/>
        <v>3.2</v>
      </c>
      <c r="K103" s="27">
        <f t="shared" si="9"/>
        <v>1147.7800000000002</v>
      </c>
      <c r="L103" s="27">
        <f t="shared" si="9"/>
        <v>199.16000000000003</v>
      </c>
      <c r="M103" s="27">
        <f t="shared" si="9"/>
        <v>132.91</v>
      </c>
      <c r="N103" s="27">
        <f t="shared" si="9"/>
        <v>197.69000000000005</v>
      </c>
    </row>
    <row r="104" spans="1:14" s="2" customFormat="1" ht="18.75" x14ac:dyDescent="0.25">
      <c r="A104" s="88"/>
      <c r="B104" s="89" t="s">
        <v>147</v>
      </c>
      <c r="C104" s="17"/>
      <c r="D104" s="27">
        <f t="shared" ref="D104:N104" si="10">D14+D25+D35+D44+D53+D63+D73+D83+D94+D103</f>
        <v>290.32000000000005</v>
      </c>
      <c r="E104" s="27">
        <f t="shared" si="10"/>
        <v>272.16999999999996</v>
      </c>
      <c r="F104" s="27">
        <f t="shared" si="10"/>
        <v>1171.56</v>
      </c>
      <c r="G104" s="27">
        <f t="shared" si="10"/>
        <v>8191.8700000000008</v>
      </c>
      <c r="H104" s="27">
        <f t="shared" si="10"/>
        <v>9.35</v>
      </c>
      <c r="I104" s="27">
        <f t="shared" si="10"/>
        <v>254.56</v>
      </c>
      <c r="J104" s="27">
        <f t="shared" si="10"/>
        <v>6043.85</v>
      </c>
      <c r="K104" s="27">
        <f t="shared" si="10"/>
        <v>2320.4800000000005</v>
      </c>
      <c r="L104" s="27">
        <f t="shared" si="10"/>
        <v>3927.2799999999997</v>
      </c>
      <c r="M104" s="27">
        <f t="shared" si="10"/>
        <v>1776.8400000000001</v>
      </c>
      <c r="N104" s="27">
        <f t="shared" si="10"/>
        <v>414.85</v>
      </c>
    </row>
    <row r="105" spans="1:14" s="2" customFormat="1" x14ac:dyDescent="0.25">
      <c r="A105" s="88"/>
      <c r="B105" s="72" t="s">
        <v>148</v>
      </c>
      <c r="C105" s="17"/>
      <c r="D105" s="27">
        <f>D104/10</f>
        <v>29.032000000000004</v>
      </c>
      <c r="E105" s="27">
        <f t="shared" ref="E105:N105" si="11">E104/10</f>
        <v>27.216999999999995</v>
      </c>
      <c r="F105" s="27">
        <f t="shared" si="11"/>
        <v>117.15599999999999</v>
      </c>
      <c r="G105" s="27">
        <f t="shared" si="11"/>
        <v>819.18700000000013</v>
      </c>
      <c r="H105" s="27">
        <f t="shared" si="11"/>
        <v>0.93499999999999994</v>
      </c>
      <c r="I105" s="27">
        <f t="shared" si="11"/>
        <v>25.456</v>
      </c>
      <c r="J105" s="27">
        <f t="shared" si="11"/>
        <v>604.38499999999999</v>
      </c>
      <c r="K105" s="27">
        <f t="shared" si="11"/>
        <v>232.04800000000006</v>
      </c>
      <c r="L105" s="27">
        <f t="shared" si="11"/>
        <v>392.72799999999995</v>
      </c>
      <c r="M105" s="27">
        <f t="shared" si="11"/>
        <v>177.68400000000003</v>
      </c>
      <c r="N105" s="27">
        <f t="shared" si="11"/>
        <v>41.484999999999999</v>
      </c>
    </row>
    <row r="106" spans="1:14" s="2" customFormat="1" x14ac:dyDescent="0.25">
      <c r="A106" s="1"/>
      <c r="B106" s="127"/>
      <c r="C106" s="115"/>
      <c r="D106" s="128"/>
      <c r="E106" s="128"/>
      <c r="F106" s="128"/>
      <c r="G106" s="128"/>
      <c r="H106" s="128"/>
      <c r="I106" s="128"/>
      <c r="J106" s="128"/>
      <c r="K106" s="128"/>
      <c r="L106" s="128"/>
      <c r="M106" s="128"/>
      <c r="N106" s="128"/>
    </row>
    <row r="107" spans="1:14" x14ac:dyDescent="0.25">
      <c r="B107" s="146" t="s">
        <v>157</v>
      </c>
      <c r="C107" s="147"/>
      <c r="D107" s="147"/>
      <c r="E107" s="147"/>
      <c r="F107" s="147"/>
      <c r="G107" s="147"/>
      <c r="H107" s="147"/>
      <c r="I107" s="147"/>
      <c r="J107" s="147"/>
      <c r="K107" s="147"/>
      <c r="L107" s="147"/>
      <c r="M107" s="147"/>
      <c r="N107" s="147"/>
    </row>
    <row r="108" spans="1:14" x14ac:dyDescent="0.25">
      <c r="B108" s="129"/>
      <c r="C108" s="130"/>
      <c r="D108" s="130"/>
      <c r="E108" s="130"/>
      <c r="F108" s="130"/>
      <c r="G108" s="130"/>
      <c r="H108" s="130"/>
      <c r="I108" s="131"/>
      <c r="J108" s="130"/>
      <c r="K108" s="130"/>
      <c r="L108" s="130"/>
      <c r="M108" s="130"/>
      <c r="N108" s="130" t="s">
        <v>158</v>
      </c>
    </row>
  </sheetData>
  <mergeCells count="11">
    <mergeCell ref="B107:N107"/>
    <mergeCell ref="B1:N1"/>
    <mergeCell ref="A3:A4"/>
    <mergeCell ref="B3:B4"/>
    <mergeCell ref="C3:C4"/>
    <mergeCell ref="D3:D4"/>
    <mergeCell ref="E3:E4"/>
    <mergeCell ref="F3:F4"/>
    <mergeCell ref="G3:G4"/>
    <mergeCell ref="H3:J3"/>
    <mergeCell ref="K3:N3"/>
  </mergeCells>
  <pageMargins left="0.7" right="0.7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льгот кат с 11 лет до 18</vt:lpstr>
      <vt:lpstr>завтрак 7до 11</vt:lpstr>
      <vt:lpstr>обед с 7 до 11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2020-09-02T12:39:04Z</dcterms:modified>
</cp:coreProperties>
</file>