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ve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93" i="1" l="1"/>
  <c r="AQ93" i="1"/>
  <c r="AP93" i="1"/>
  <c r="AL93" i="1"/>
  <c r="AF93" i="1"/>
  <c r="AB93" i="1"/>
  <c r="AX92" i="1"/>
  <c r="AX91" i="1"/>
  <c r="AX90" i="1"/>
  <c r="AX89" i="1"/>
  <c r="P89" i="1"/>
  <c r="AX88" i="1"/>
  <c r="AX87" i="1"/>
  <c r="AX86" i="1"/>
  <c r="AX85" i="1"/>
  <c r="AX84" i="1"/>
  <c r="AX83" i="1"/>
  <c r="AX82" i="1"/>
  <c r="AX81" i="1"/>
  <c r="AX80" i="1"/>
  <c r="P80" i="1"/>
  <c r="AX79" i="1"/>
  <c r="AX78" i="1"/>
  <c r="AX77" i="1"/>
  <c r="AX76" i="1" s="1"/>
  <c r="P76" i="1"/>
  <c r="AX75" i="1"/>
  <c r="AX74" i="1"/>
  <c r="AX73" i="1"/>
  <c r="AX72" i="1"/>
  <c r="AX71" i="1"/>
  <c r="AX70" i="1"/>
  <c r="AX69" i="1" s="1"/>
  <c r="P69" i="1"/>
  <c r="AX68" i="1"/>
  <c r="AX67" i="1"/>
  <c r="AX66" i="1"/>
  <c r="AX65" i="1"/>
  <c r="P65" i="1"/>
  <c r="AX64" i="1"/>
  <c r="AX63" i="1" s="1"/>
  <c r="P63" i="1"/>
  <c r="AX62" i="1"/>
  <c r="AX61" i="1"/>
  <c r="AX60" i="1"/>
  <c r="AX59" i="1"/>
  <c r="AX58" i="1"/>
  <c r="AX57" i="1"/>
  <c r="AX56" i="1" s="1"/>
  <c r="P56" i="1"/>
  <c r="AX55" i="1"/>
  <c r="AX54" i="1"/>
  <c r="P54" i="1"/>
  <c r="AX53" i="1"/>
  <c r="P53" i="1"/>
  <c r="AX52" i="1"/>
  <c r="P52" i="1"/>
  <c r="AX51" i="1"/>
  <c r="P51" i="1"/>
  <c r="AX50" i="1"/>
  <c r="P50" i="1"/>
  <c r="AX49" i="1"/>
  <c r="P49" i="1"/>
  <c r="AX48" i="1"/>
  <c r="P48" i="1"/>
  <c r="AX47" i="1"/>
  <c r="P47" i="1"/>
  <c r="AX46" i="1"/>
  <c r="P46" i="1"/>
  <c r="AX45" i="1"/>
  <c r="P45" i="1"/>
  <c r="AX44" i="1"/>
  <c r="P44" i="1"/>
  <c r="AX43" i="1"/>
  <c r="P43" i="1"/>
  <c r="AX42" i="1"/>
  <c r="P42" i="1"/>
  <c r="AX41" i="1"/>
  <c r="P41" i="1"/>
  <c r="AX40" i="1"/>
  <c r="P40" i="1"/>
  <c r="AX39" i="1"/>
  <c r="P39" i="1"/>
  <c r="AX38" i="1"/>
  <c r="P38" i="1"/>
  <c r="AX37" i="1"/>
  <c r="P37" i="1"/>
  <c r="AX36" i="1"/>
  <c r="P36" i="1"/>
  <c r="AX35" i="1"/>
  <c r="AX34" i="1" s="1"/>
  <c r="BB34" i="1" s="1"/>
  <c r="P35" i="1"/>
  <c r="AK34" i="1"/>
  <c r="AK93" i="1" s="1"/>
  <c r="AJ34" i="1"/>
  <c r="AJ93" i="1" s="1"/>
  <c r="P34" i="1"/>
  <c r="AX33" i="1"/>
  <c r="AX32" i="1"/>
  <c r="AX31" i="1"/>
  <c r="AX30" i="1"/>
  <c r="P30" i="1"/>
  <c r="AX29" i="1"/>
  <c r="AX28" i="1"/>
  <c r="AX27" i="1"/>
  <c r="P27" i="1"/>
  <c r="AX26" i="1"/>
  <c r="P26" i="1"/>
  <c r="AX25" i="1"/>
  <c r="P25" i="1"/>
  <c r="AX24" i="1"/>
  <c r="P24" i="1"/>
  <c r="AX23" i="1"/>
  <c r="P23" i="1"/>
  <c r="AX22" i="1"/>
  <c r="P22" i="1"/>
  <c r="AX21" i="1"/>
  <c r="P21" i="1"/>
  <c r="AX20" i="1"/>
  <c r="AX19" i="1" s="1"/>
  <c r="P19" i="1"/>
  <c r="P93" i="1" s="1"/>
  <c r="AX18" i="1"/>
  <c r="AX93" i="1" s="1"/>
</calcChain>
</file>

<file path=xl/sharedStrings.xml><?xml version="1.0" encoding="utf-8"?>
<sst xmlns="http://schemas.openxmlformats.org/spreadsheetml/2006/main" count="201" uniqueCount="149">
  <si>
    <t>Унифицированная форма № Т-3
Утверждена Постановлением Госкомстата России
от 05.01.2004 № 1</t>
  </si>
  <si>
    <t>Код</t>
  </si>
  <si>
    <t xml:space="preserve">Форма по ОКУД </t>
  </si>
  <si>
    <t>0301017</t>
  </si>
  <si>
    <t>Муниципальное бюджетное общеобразовательное учреждение "Дмитровская средняя школа" Советского района Республики Крым</t>
  </si>
  <si>
    <t xml:space="preserve">по ОКПО </t>
  </si>
  <si>
    <t>00809279</t>
  </si>
  <si>
    <t>наименование организации</t>
  </si>
  <si>
    <t>СОГЛАСОВАНО</t>
  </si>
  <si>
    <t>Начальник МКУ "Отдел образования администрации  Советского района Республики Крым"</t>
  </si>
  <si>
    <t>Номер документа</t>
  </si>
  <si>
    <t>Дата составления</t>
  </si>
  <si>
    <t xml:space="preserve"> ____________Акуленко В.И.</t>
  </si>
  <si>
    <t>УТВЕРЖДЕНО</t>
  </si>
  <si>
    <t>ШТАТНОЕ РАСПИСАНИЕ</t>
  </si>
  <si>
    <t>Приказом организации от</t>
  </si>
  <si>
    <t>"</t>
  </si>
  <si>
    <t>6</t>
  </si>
  <si>
    <t>мая</t>
  </si>
  <si>
    <t>20</t>
  </si>
  <si>
    <t>г.</t>
  </si>
  <si>
    <t>№</t>
  </si>
  <si>
    <t>62-К</t>
  </si>
  <si>
    <t xml:space="preserve">на период </t>
  </si>
  <si>
    <t xml:space="preserve">c </t>
  </si>
  <si>
    <t>Штат в количестве</t>
  </si>
  <si>
    <t>единиц</t>
  </si>
  <si>
    <t>Структурное подразделение</t>
  </si>
  <si>
    <t>Должность (специальность, профессия), разряд, класс (категория) квалификации</t>
  </si>
  <si>
    <t>Количество штатных единиц</t>
  </si>
  <si>
    <t>Тарифная ставка (оклад) и пр.,руб.</t>
  </si>
  <si>
    <t>Надбавки, руб</t>
  </si>
  <si>
    <t>Всего, руб. ((гр.5+гр.6+гр.7+гр.8+гр.9+гр.10+гр.11+гр.12+гр.13) × гр.4)</t>
  </si>
  <si>
    <t>Примечание</t>
  </si>
  <si>
    <t>наименование</t>
  </si>
  <si>
    <t>код</t>
  </si>
  <si>
    <t>Правительственные и ведомственные награды, звания</t>
  </si>
  <si>
    <t>Педагогическим работникам за специфику работы</t>
  </si>
  <si>
    <t xml:space="preserve"> Педагогическим работникам за выслугу лет</t>
  </si>
  <si>
    <t>Педагогическим работникам за наличие квалификацонной категории</t>
  </si>
  <si>
    <t>Доплата молодым специалистам из числа педагогический персонал в размере 5 700 руб.</t>
  </si>
  <si>
    <t>Работникам за стаж непрерывной работны в системе образования, 3%, 7%,10%</t>
  </si>
  <si>
    <t>Работникам за работу с вредными условиями, 4%,12 %</t>
  </si>
  <si>
    <t>Работникам за работу в ночное время, 40%</t>
  </si>
  <si>
    <t>1</t>
  </si>
  <si>
    <t>2</t>
  </si>
  <si>
    <t>3</t>
  </si>
  <si>
    <t>4</t>
  </si>
  <si>
    <t>5</t>
  </si>
  <si>
    <t>Коновалова Л.В.</t>
  </si>
  <si>
    <t>Директор</t>
  </si>
  <si>
    <t>Заместитель директора  (всего)</t>
  </si>
  <si>
    <t>Кирилюк И.Н.</t>
  </si>
  <si>
    <t>Заместитель директора</t>
  </si>
  <si>
    <t>Педагог дополнительного образования</t>
  </si>
  <si>
    <t>Матвийчук  О.И.</t>
  </si>
  <si>
    <t>Маслова О.А.</t>
  </si>
  <si>
    <t>Киселева О.В.</t>
  </si>
  <si>
    <t>Кувака А.А.</t>
  </si>
  <si>
    <t>Козырева Т.В.</t>
  </si>
  <si>
    <t>Педагог-организатор (всего)</t>
  </si>
  <si>
    <t>Шалабай Е.Н</t>
  </si>
  <si>
    <t xml:space="preserve">Педагог-организатор </t>
  </si>
  <si>
    <t>вакансия</t>
  </si>
  <si>
    <t>Преподаватель-организатор ОБЗР</t>
  </si>
  <si>
    <t>Педагог-психолог (всего)</t>
  </si>
  <si>
    <t>Педагог-психолог</t>
  </si>
  <si>
    <t>Советник директора школы по воспитанию и взаимодействию с детскими общественными объединениями</t>
  </si>
  <si>
    <t>Учитель</t>
  </si>
  <si>
    <t>Слободян Л.Н.</t>
  </si>
  <si>
    <t>Учитель русского языка и литературы</t>
  </si>
  <si>
    <t>Учитель английского языка</t>
  </si>
  <si>
    <t>Нестеренко А.Д.</t>
  </si>
  <si>
    <t>Учитель математики</t>
  </si>
  <si>
    <t>Майбенко Н.Н.</t>
  </si>
  <si>
    <t>Османова А.А.</t>
  </si>
  <si>
    <t>Панченко Г.В.</t>
  </si>
  <si>
    <t>Учитель начальных классов</t>
  </si>
  <si>
    <t>Дедкова Л.Э.</t>
  </si>
  <si>
    <t>Панченко О.Н.</t>
  </si>
  <si>
    <t>Филатова О.В.</t>
  </si>
  <si>
    <t>Учитель физической культуры</t>
  </si>
  <si>
    <t>Учитель ОБЗР</t>
  </si>
  <si>
    <t>Учитель биологии</t>
  </si>
  <si>
    <t>Учитель физики</t>
  </si>
  <si>
    <t>Краденова Т.П.</t>
  </si>
  <si>
    <t>Учитель географии</t>
  </si>
  <si>
    <t>Учитель информатики и ИКТ</t>
  </si>
  <si>
    <t>Мирошник Л.Б.</t>
  </si>
  <si>
    <t>Учитель истории, обществознания</t>
  </si>
  <si>
    <t>Учитель технологии</t>
  </si>
  <si>
    <t>Матвийчук О.И.</t>
  </si>
  <si>
    <t>Учитель музыки</t>
  </si>
  <si>
    <t>Старший воспитатель</t>
  </si>
  <si>
    <t>Воспитатель (всего)</t>
  </si>
  <si>
    <t>Мурашова А.А.</t>
  </si>
  <si>
    <t>Воспитатель</t>
  </si>
  <si>
    <t>Воробьева А.К.</t>
  </si>
  <si>
    <t>Заведующий хозяйством</t>
  </si>
  <si>
    <t>Заведующий библиотекой</t>
  </si>
  <si>
    <t>Богдасарян Е.А.</t>
  </si>
  <si>
    <t xml:space="preserve">Инженер-технолог по питанию </t>
  </si>
  <si>
    <t>Антощук И.Н.</t>
  </si>
  <si>
    <t>Делопроизводитель</t>
  </si>
  <si>
    <t>Лаборант (всего)</t>
  </si>
  <si>
    <t>Самбурская Л.Э.</t>
  </si>
  <si>
    <t>Лаборант</t>
  </si>
  <si>
    <t>Помощник воспитателя (всего)</t>
  </si>
  <si>
    <t>Помощник воспитателя</t>
  </si>
  <si>
    <t>Чужанская Ж.Н.</t>
  </si>
  <si>
    <t>Печенкин А.А.</t>
  </si>
  <si>
    <t>Рабочий по комплексному обслуживанию и ремонту зданий и сооружений (4 разряд)</t>
  </si>
  <si>
    <t>Уборщик служебных помещений, (2 разряд) (всего)</t>
  </si>
  <si>
    <t>Михайличенко О.А.</t>
  </si>
  <si>
    <t>Уборщик служебных помещений, (2 разряд)</t>
  </si>
  <si>
    <t>Юферева Е.Ф.</t>
  </si>
  <si>
    <t>Мосийчук М.А.</t>
  </si>
  <si>
    <t>Соломка З.А.</t>
  </si>
  <si>
    <t>Жулакова Л.И.</t>
  </si>
  <si>
    <t>Садовая Т.В.</t>
  </si>
  <si>
    <t>Сторож, (1 разряд) (всего)</t>
  </si>
  <si>
    <t>Воробьев В.М.</t>
  </si>
  <si>
    <t>Сторож, (1 разряд)</t>
  </si>
  <si>
    <t>Паламарчук Ю.Б.</t>
  </si>
  <si>
    <t>Кудрик С.З.</t>
  </si>
  <si>
    <t>Дворник, (2 разряд) (всего)</t>
  </si>
  <si>
    <t>Черенов В.Б.</t>
  </si>
  <si>
    <t>Дворник, (2 разряд)</t>
  </si>
  <si>
    <t>Куртвелиева Э.Ж.</t>
  </si>
  <si>
    <t>Повар, (5 разряд)</t>
  </si>
  <si>
    <t>Гаврилова Т.Г</t>
  </si>
  <si>
    <t>Помощник повара, (2 разряд)</t>
  </si>
  <si>
    <t>Гончар О.А.</t>
  </si>
  <si>
    <t>Помощник повора ( 2 разряд)</t>
  </si>
  <si>
    <t>Кухонный рабочий, (2 разряд)</t>
  </si>
  <si>
    <t>Гаврилова Т.Г.</t>
  </si>
  <si>
    <t>Кладовщик, (3 разряд)</t>
  </si>
  <si>
    <t>Майбенко С.Г.</t>
  </si>
  <si>
    <t>Водитель , (4 разряд)</t>
  </si>
  <si>
    <t>Машинист (кочегар) котельной, (6 разряд) (сезонный) (всего)</t>
  </si>
  <si>
    <t>Машинист (кочегар) котельной, (6 разряд) (сезонный)</t>
  </si>
  <si>
    <t>Бутенко И.Н.</t>
  </si>
  <si>
    <t xml:space="preserve">Вакансия </t>
  </si>
  <si>
    <t>Итого</t>
  </si>
  <si>
    <t>Л.В.Коновалова</t>
  </si>
  <si>
    <t>личная подпись</t>
  </si>
  <si>
    <t>расшифровка подписи</t>
  </si>
  <si>
    <t>Начальник управления - главный бухгалтер</t>
  </si>
  <si>
    <t>М.Б.Проказова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</si>
</sst>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3" fillId="3" borderId="0">
      <alignment horizontal="left" vertical="center"/>
    </xf>
    <xf numFmtId="0" fontId="4" fillId="3" borderId="0">
      <alignment horizontal="center" vertical="center"/>
    </xf>
    <xf numFmtId="0" fontId="4" fillId="3" borderId="0">
      <alignment horizontal="right" vertical="center"/>
    </xf>
    <xf numFmtId="0" fontId="5" fillId="3" borderId="0">
      <alignment horizontal="left"/>
    </xf>
    <xf numFmtId="0" fontId="4" fillId="3" borderId="0">
      <alignment horizontal="center" vertical="center"/>
    </xf>
    <xf numFmtId="0" fontId="3" fillId="3" borderId="0">
      <alignment horizontal="center"/>
    </xf>
    <xf numFmtId="0" fontId="5" fillId="3" borderId="0">
      <alignment horizontal="center" vertical="center"/>
    </xf>
    <xf numFmtId="0" fontId="5" fillId="3" borderId="0">
      <alignment horizontal="center" vertical="center"/>
    </xf>
    <xf numFmtId="0" fontId="4" fillId="3" borderId="0">
      <alignment horizontal="left" vertical="center"/>
    </xf>
    <xf numFmtId="0" fontId="8" fillId="3" borderId="0">
      <alignment horizontal="center" vertical="center"/>
    </xf>
    <xf numFmtId="0" fontId="5" fillId="3" borderId="0">
      <alignment horizontal="center" vertical="center"/>
    </xf>
    <xf numFmtId="0" fontId="4" fillId="3" borderId="0">
      <alignment horizontal="center" vertical="center"/>
    </xf>
    <xf numFmtId="0" fontId="4" fillId="3" borderId="0">
      <alignment horizontal="center" vertical="center"/>
    </xf>
    <xf numFmtId="0" fontId="4" fillId="3" borderId="0">
      <alignment horizontal="center" vertical="center"/>
    </xf>
    <xf numFmtId="0" fontId="4" fillId="3" borderId="0">
      <alignment horizontal="center" vertical="center"/>
    </xf>
    <xf numFmtId="0" fontId="4" fillId="3" borderId="0">
      <alignment horizontal="right" vertical="center"/>
    </xf>
    <xf numFmtId="0" fontId="4" fillId="3" borderId="0">
      <alignment horizontal="center" vertical="center"/>
    </xf>
    <xf numFmtId="0" fontId="4" fillId="3" borderId="0">
      <alignment horizontal="left" vertical="center"/>
    </xf>
    <xf numFmtId="0" fontId="4" fillId="3" borderId="0">
      <alignment horizontal="center" vertical="center"/>
    </xf>
    <xf numFmtId="0" fontId="4" fillId="3" borderId="0">
      <alignment horizontal="right" vertical="center"/>
    </xf>
    <xf numFmtId="0" fontId="9" fillId="0" borderId="0"/>
    <xf numFmtId="0" fontId="4" fillId="3" borderId="0">
      <alignment horizontal="right" vertical="center"/>
    </xf>
    <xf numFmtId="0" fontId="4" fillId="3" borderId="0">
      <alignment horizontal="right" vertical="center"/>
    </xf>
    <xf numFmtId="0" fontId="5" fillId="3" borderId="0">
      <alignment horizontal="left" vertical="center"/>
    </xf>
    <xf numFmtId="0" fontId="4" fillId="3" borderId="0">
      <alignment horizontal="left" vertical="center"/>
    </xf>
    <xf numFmtId="0" fontId="10" fillId="5" borderId="0">
      <alignment horizontal="left" vertical="center"/>
    </xf>
    <xf numFmtId="0" fontId="1" fillId="0" borderId="0"/>
    <xf numFmtId="0" fontId="11" fillId="5" borderId="0">
      <alignment horizontal="left" vertical="center"/>
    </xf>
  </cellStyleXfs>
  <cellXfs count="303">
    <xf numFmtId="0" fontId="0" fillId="0" borderId="0" xfId="0"/>
    <xf numFmtId="0" fontId="2" fillId="2" borderId="0" xfId="1" applyFont="1" applyFill="1" applyAlignment="1">
      <alignment horizontal="center" wrapText="1"/>
    </xf>
    <xf numFmtId="0" fontId="2" fillId="2" borderId="0" xfId="2" applyFont="1" applyFill="1" applyAlignment="1">
      <alignment horizontal="left" vertical="center" wrapText="1"/>
    </xf>
    <xf numFmtId="0" fontId="2" fillId="2" borderId="0" xfId="1" applyFont="1" applyFill="1" applyAlignment="1">
      <alignment wrapText="1"/>
    </xf>
    <xf numFmtId="0" fontId="2" fillId="2" borderId="1" xfId="1" applyFont="1" applyFill="1" applyBorder="1" applyAlignment="1">
      <alignment horizont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0" xfId="4" applyFont="1" applyFill="1" applyBorder="1" applyAlignment="1">
      <alignment horizontal="right" vertical="center" wrapText="1"/>
    </xf>
    <xf numFmtId="0" fontId="6" fillId="2" borderId="5" xfId="5" applyFont="1" applyFill="1" applyBorder="1" applyAlignment="1">
      <alignment horizontal="left" wrapText="1"/>
    </xf>
    <xf numFmtId="0" fontId="2" fillId="2" borderId="5" xfId="5" applyFont="1" applyFill="1" applyBorder="1" applyAlignment="1">
      <alignment wrapText="1"/>
    </xf>
    <xf numFmtId="49" fontId="2" fillId="2" borderId="2" xfId="6" applyNumberFormat="1" applyFont="1" applyFill="1" applyBorder="1" applyAlignment="1">
      <alignment horizontal="center" vertical="center" wrapText="1"/>
    </xf>
    <xf numFmtId="49" fontId="2" fillId="2" borderId="3" xfId="6" applyNumberFormat="1" applyFont="1" applyFill="1" applyBorder="1" applyAlignment="1">
      <alignment horizontal="center" vertical="center" wrapText="1"/>
    </xf>
    <xf numFmtId="49" fontId="2" fillId="2" borderId="4" xfId="6" applyNumberFormat="1" applyFont="1" applyFill="1" applyBorder="1" applyAlignment="1">
      <alignment horizontal="center" vertical="center" wrapText="1"/>
    </xf>
    <xf numFmtId="0" fontId="2" fillId="2" borderId="6" xfId="7" applyFont="1" applyFill="1" applyBorder="1" applyAlignment="1">
      <alignment horizontal="center" wrapText="1"/>
    </xf>
    <xf numFmtId="0" fontId="2" fillId="2" borderId="0" xfId="7" applyFont="1" applyFill="1" applyBorder="1" applyAlignment="1">
      <alignment horizontal="center" wrapText="1"/>
    </xf>
    <xf numFmtId="0" fontId="7" fillId="2" borderId="0" xfId="1" applyFont="1" applyFill="1" applyAlignment="1"/>
    <xf numFmtId="0" fontId="2" fillId="2" borderId="0" xfId="1" applyFont="1" applyFill="1" applyAlignment="1"/>
    <xf numFmtId="0" fontId="2" fillId="2" borderId="0" xfId="1" applyFont="1" applyFill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2" xfId="8" applyFont="1" applyFill="1" applyBorder="1" applyAlignment="1">
      <alignment horizontal="center" vertical="center" wrapText="1"/>
    </xf>
    <xf numFmtId="0" fontId="2" fillId="2" borderId="3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/>
    <xf numFmtId="14" fontId="2" fillId="2" borderId="2" xfId="9" applyNumberFormat="1" applyFont="1" applyFill="1" applyBorder="1" applyAlignment="1">
      <alignment horizontal="center" vertical="center" wrapText="1"/>
    </xf>
    <xf numFmtId="14" fontId="2" fillId="2" borderId="3" xfId="9" applyNumberFormat="1" applyFont="1" applyFill="1" applyBorder="1" applyAlignment="1">
      <alignment horizontal="center" vertical="center" wrapText="1"/>
    </xf>
    <xf numFmtId="14" fontId="2" fillId="2" borderId="4" xfId="9" applyNumberFormat="1" applyFont="1" applyFill="1" applyBorder="1" applyAlignment="1">
      <alignment horizontal="center" vertical="center" wrapText="1"/>
    </xf>
    <xf numFmtId="0" fontId="7" fillId="2" borderId="0" xfId="10" applyFont="1" applyFill="1" applyAlignment="1">
      <alignment horizontal="left" vertical="center" wrapText="1"/>
    </xf>
    <xf numFmtId="0" fontId="7" fillId="2" borderId="0" xfId="11" applyFont="1" applyFill="1" applyAlignment="1">
      <alignment horizontal="center" vertical="center" wrapText="1"/>
    </xf>
    <xf numFmtId="0" fontId="2" fillId="2" borderId="0" xfId="10" applyFont="1" applyFill="1" applyAlignment="1">
      <alignment horizontal="left" vertical="center" wrapText="1"/>
    </xf>
    <xf numFmtId="0" fontId="2" fillId="2" borderId="0" xfId="12" applyFont="1" applyFill="1" applyAlignment="1">
      <alignment horizontal="center" vertical="center" wrapText="1"/>
    </xf>
    <xf numFmtId="49" fontId="2" fillId="2" borderId="5" xfId="13" applyNumberFormat="1" applyFont="1" applyFill="1" applyBorder="1" applyAlignment="1">
      <alignment horizontal="center" vertical="center" wrapText="1"/>
    </xf>
    <xf numFmtId="0" fontId="2" fillId="2" borderId="0" xfId="14" applyFont="1" applyFill="1" applyAlignment="1">
      <alignment horizontal="center" vertical="center" wrapText="1"/>
    </xf>
    <xf numFmtId="0" fontId="2" fillId="2" borderId="5" xfId="13" applyFont="1" applyFill="1" applyBorder="1" applyAlignment="1">
      <alignment horizontal="center" vertical="center" wrapText="1"/>
    </xf>
    <xf numFmtId="0" fontId="2" fillId="2" borderId="0" xfId="14" applyFont="1" applyFill="1" applyAlignment="1">
      <alignment horizontal="center" vertical="center" wrapText="1"/>
    </xf>
    <xf numFmtId="0" fontId="2" fillId="2" borderId="5" xfId="15" applyFont="1" applyFill="1" applyBorder="1" applyAlignment="1">
      <alignment horizontal="center" vertical="center" wrapText="1"/>
    </xf>
    <xf numFmtId="0" fontId="2" fillId="2" borderId="0" xfId="16" applyFont="1" applyFill="1" applyAlignment="1">
      <alignment horizontal="center" vertical="center" wrapText="1"/>
    </xf>
    <xf numFmtId="0" fontId="2" fillId="2" borderId="5" xfId="15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wrapText="1"/>
    </xf>
    <xf numFmtId="0" fontId="2" fillId="2" borderId="0" xfId="10" applyFont="1" applyFill="1" applyAlignment="1">
      <alignment horizontal="center" vertical="center" wrapText="1"/>
    </xf>
    <xf numFmtId="0" fontId="2" fillId="2" borderId="0" xfId="17" applyFont="1" applyFill="1" applyAlignment="1">
      <alignment horizontal="right" vertical="center" wrapText="1"/>
    </xf>
    <xf numFmtId="0" fontId="7" fillId="2" borderId="5" xfId="18" applyFont="1" applyFill="1" applyBorder="1" applyAlignment="1">
      <alignment horizontal="center" vertical="center" wrapText="1"/>
    </xf>
    <xf numFmtId="0" fontId="2" fillId="2" borderId="2" xfId="6" applyFont="1" applyFill="1" applyBorder="1" applyAlignment="1">
      <alignment horizontal="center" vertical="center" wrapText="1"/>
    </xf>
    <xf numFmtId="0" fontId="2" fillId="2" borderId="3" xfId="6" applyFont="1" applyFill="1" applyBorder="1" applyAlignment="1">
      <alignment horizontal="center" vertical="center" wrapText="1"/>
    </xf>
    <xf numFmtId="0" fontId="2" fillId="2" borderId="8" xfId="6" applyFont="1" applyFill="1" applyBorder="1" applyAlignment="1">
      <alignment horizontal="center" vertical="center" wrapText="1"/>
    </xf>
    <xf numFmtId="0" fontId="2" fillId="2" borderId="9" xfId="6" applyFont="1" applyFill="1" applyBorder="1" applyAlignment="1">
      <alignment horizontal="center" vertical="center" wrapText="1"/>
    </xf>
    <xf numFmtId="0" fontId="2" fillId="2" borderId="6" xfId="6" applyFont="1" applyFill="1" applyBorder="1" applyAlignment="1">
      <alignment horizontal="center" vertical="center" wrapText="1"/>
    </xf>
    <xf numFmtId="0" fontId="2" fillId="2" borderId="10" xfId="6" applyFont="1" applyFill="1" applyBorder="1" applyAlignment="1">
      <alignment horizontal="center" vertical="center" wrapText="1"/>
    </xf>
    <xf numFmtId="0" fontId="2" fillId="2" borderId="11" xfId="6" applyFont="1" applyFill="1" applyBorder="1" applyAlignment="1">
      <alignment horizontal="center" vertical="center" wrapText="1"/>
    </xf>
    <xf numFmtId="0" fontId="2" fillId="2" borderId="4" xfId="6" applyFont="1" applyFill="1" applyBorder="1" applyAlignment="1">
      <alignment horizontal="center" vertical="center" wrapText="1"/>
    </xf>
    <xf numFmtId="0" fontId="2" fillId="2" borderId="12" xfId="6" applyFont="1" applyFill="1" applyBorder="1" applyAlignment="1">
      <alignment horizontal="center" vertical="center" wrapText="1"/>
    </xf>
    <xf numFmtId="0" fontId="2" fillId="2" borderId="5" xfId="6" applyFont="1" applyFill="1" applyBorder="1" applyAlignment="1">
      <alignment horizontal="center" vertical="center" wrapText="1"/>
    </xf>
    <xf numFmtId="0" fontId="2" fillId="2" borderId="13" xfId="6" applyFont="1" applyFill="1" applyBorder="1" applyAlignment="1">
      <alignment horizontal="center" vertical="center" wrapText="1"/>
    </xf>
    <xf numFmtId="0" fontId="2" fillId="2" borderId="14" xfId="6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2" xfId="19" applyFont="1" applyFill="1" applyBorder="1" applyAlignment="1">
      <alignment horizontal="center" vertical="center" wrapText="1"/>
    </xf>
    <xf numFmtId="0" fontId="2" fillId="2" borderId="3" xfId="19" applyFont="1" applyFill="1" applyBorder="1" applyAlignment="1">
      <alignment horizontal="center" vertical="center" wrapText="1"/>
    </xf>
    <xf numFmtId="0" fontId="2" fillId="2" borderId="4" xfId="19" applyFont="1" applyFill="1" applyBorder="1" applyAlignment="1">
      <alignment horizontal="center" vertical="center" wrapText="1"/>
    </xf>
    <xf numFmtId="0" fontId="2" fillId="2" borderId="2" xfId="20" applyFont="1" applyFill="1" applyBorder="1" applyAlignment="1">
      <alignment horizontal="center" vertical="center" wrapText="1"/>
    </xf>
    <xf numFmtId="0" fontId="2" fillId="2" borderId="4" xfId="2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/>
    </xf>
    <xf numFmtId="0" fontId="2" fillId="2" borderId="3" xfId="1" applyFont="1" applyFill="1" applyBorder="1" applyAlignment="1">
      <alignment horizontal="left"/>
    </xf>
    <xf numFmtId="0" fontId="2" fillId="2" borderId="4" xfId="1" applyFont="1" applyFill="1" applyBorder="1" applyAlignment="1">
      <alignment horizontal="left"/>
    </xf>
    <xf numFmtId="0" fontId="2" fillId="2" borderId="2" xfId="21" applyFont="1" applyFill="1" applyBorder="1" applyAlignment="1">
      <alignment horizontal="right" vertical="center" wrapText="1"/>
    </xf>
    <xf numFmtId="0" fontId="2" fillId="2" borderId="3" xfId="21" applyFont="1" applyFill="1" applyBorder="1" applyAlignment="1">
      <alignment horizontal="right" vertical="center" wrapText="1"/>
    </xf>
    <xf numFmtId="0" fontId="2" fillId="2" borderId="4" xfId="21" applyFont="1" applyFill="1" applyBorder="1" applyAlignment="1">
      <alignment horizontal="right" vertical="center" wrapText="1"/>
    </xf>
    <xf numFmtId="4" fontId="2" fillId="2" borderId="2" xfId="21" applyNumberFormat="1" applyFont="1" applyFill="1" applyBorder="1" applyAlignment="1">
      <alignment horizontal="center" vertical="center" wrapText="1"/>
    </xf>
    <xf numFmtId="4" fontId="2" fillId="2" borderId="3" xfId="21" applyNumberFormat="1" applyFont="1" applyFill="1" applyBorder="1" applyAlignment="1">
      <alignment horizontal="center" vertical="center" wrapText="1"/>
    </xf>
    <xf numFmtId="4" fontId="2" fillId="2" borderId="4" xfId="2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4" fontId="2" fillId="2" borderId="15" xfId="1" applyNumberFormat="1" applyFont="1" applyFill="1" applyBorder="1" applyAlignment="1">
      <alignment horizontal="center" vertical="center" wrapText="1"/>
    </xf>
    <xf numFmtId="4" fontId="2" fillId="2" borderId="2" xfId="21" applyNumberFormat="1" applyFont="1" applyFill="1" applyBorder="1" applyAlignment="1">
      <alignment horizontal="right" vertical="center" wrapText="1"/>
    </xf>
    <xf numFmtId="4" fontId="2" fillId="2" borderId="3" xfId="21" applyNumberFormat="1" applyFont="1" applyFill="1" applyBorder="1" applyAlignment="1">
      <alignment horizontal="right" vertical="center" wrapText="1"/>
    </xf>
    <xf numFmtId="4" fontId="2" fillId="2" borderId="4" xfId="21" applyNumberFormat="1" applyFont="1" applyFill="1" applyBorder="1" applyAlignment="1">
      <alignment horizontal="right" vertical="center" wrapText="1"/>
    </xf>
    <xf numFmtId="0" fontId="2" fillId="2" borderId="2" xfId="19" applyFont="1" applyFill="1" applyBorder="1" applyAlignment="1">
      <alignment horizontal="left" vertical="center" wrapText="1"/>
    </xf>
    <xf numFmtId="0" fontId="2" fillId="2" borderId="3" xfId="19" applyFont="1" applyFill="1" applyBorder="1" applyAlignment="1">
      <alignment horizontal="left" vertical="center" wrapText="1"/>
    </xf>
    <xf numFmtId="0" fontId="2" fillId="2" borderId="4" xfId="19" applyFont="1" applyFill="1" applyBorder="1" applyAlignment="1">
      <alignment horizontal="left" vertical="center" wrapText="1"/>
    </xf>
    <xf numFmtId="0" fontId="2" fillId="4" borderId="2" xfId="19" applyFont="1" applyFill="1" applyBorder="1" applyAlignment="1">
      <alignment horizontal="center" vertical="center" wrapText="1"/>
    </xf>
    <xf numFmtId="0" fontId="2" fillId="4" borderId="3" xfId="19" applyFont="1" applyFill="1" applyBorder="1" applyAlignment="1">
      <alignment horizontal="center" vertical="center" wrapText="1"/>
    </xf>
    <xf numFmtId="0" fontId="2" fillId="4" borderId="4" xfId="19" applyFont="1" applyFill="1" applyBorder="1" applyAlignment="1">
      <alignment horizontal="center" vertical="center" wrapText="1"/>
    </xf>
    <xf numFmtId="0" fontId="2" fillId="4" borderId="2" xfId="20" applyFont="1" applyFill="1" applyBorder="1" applyAlignment="1">
      <alignment horizontal="center" vertical="center" wrapText="1"/>
    </xf>
    <xf numFmtId="0" fontId="2" fillId="4" borderId="4" xfId="20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left"/>
    </xf>
    <xf numFmtId="0" fontId="7" fillId="4" borderId="3" xfId="1" applyFont="1" applyFill="1" applyBorder="1" applyAlignment="1">
      <alignment horizontal="left"/>
    </xf>
    <xf numFmtId="0" fontId="7" fillId="4" borderId="4" xfId="1" applyFont="1" applyFill="1" applyBorder="1" applyAlignment="1">
      <alignment horizontal="left"/>
    </xf>
    <xf numFmtId="0" fontId="2" fillId="4" borderId="2" xfId="21" applyFont="1" applyFill="1" applyBorder="1" applyAlignment="1">
      <alignment horizontal="right" vertical="center" wrapText="1"/>
    </xf>
    <xf numFmtId="0" fontId="2" fillId="4" borderId="3" xfId="21" applyFont="1" applyFill="1" applyBorder="1" applyAlignment="1">
      <alignment horizontal="right" vertical="center" wrapText="1"/>
    </xf>
    <xf numFmtId="0" fontId="2" fillId="4" borderId="4" xfId="21" applyFont="1" applyFill="1" applyBorder="1" applyAlignment="1">
      <alignment horizontal="right" vertical="center" wrapText="1"/>
    </xf>
    <xf numFmtId="4" fontId="2" fillId="4" borderId="2" xfId="21" applyNumberFormat="1" applyFont="1" applyFill="1" applyBorder="1" applyAlignment="1">
      <alignment horizontal="center" vertical="center" wrapText="1"/>
    </xf>
    <xf numFmtId="4" fontId="2" fillId="4" borderId="3" xfId="21" applyNumberFormat="1" applyFont="1" applyFill="1" applyBorder="1" applyAlignment="1">
      <alignment horizontal="center" vertical="center" wrapText="1"/>
    </xf>
    <xf numFmtId="4" fontId="2" fillId="4" borderId="4" xfId="21" applyNumberFormat="1" applyFont="1" applyFill="1" applyBorder="1" applyAlignment="1">
      <alignment horizontal="center" vertical="center" wrapText="1"/>
    </xf>
    <xf numFmtId="4" fontId="2" fillId="4" borderId="2" xfId="1" applyNumberFormat="1" applyFont="1" applyFill="1" applyBorder="1" applyAlignment="1">
      <alignment horizontal="center" vertical="center" wrapText="1"/>
    </xf>
    <xf numFmtId="4" fontId="2" fillId="4" borderId="3" xfId="1" applyNumberFormat="1" applyFont="1" applyFill="1" applyBorder="1" applyAlignment="1">
      <alignment horizontal="center" vertical="center" wrapText="1"/>
    </xf>
    <xf numFmtId="4" fontId="2" fillId="4" borderId="4" xfId="1" applyNumberFormat="1" applyFont="1" applyFill="1" applyBorder="1" applyAlignment="1">
      <alignment horizontal="center" vertical="center" wrapText="1"/>
    </xf>
    <xf numFmtId="4" fontId="2" fillId="4" borderId="15" xfId="1" applyNumberFormat="1" applyFont="1" applyFill="1" applyBorder="1" applyAlignment="1">
      <alignment horizontal="center" vertical="center" wrapText="1"/>
    </xf>
    <xf numFmtId="4" fontId="2" fillId="4" borderId="2" xfId="21" applyNumberFormat="1" applyFont="1" applyFill="1" applyBorder="1" applyAlignment="1">
      <alignment horizontal="right" vertical="center" wrapText="1"/>
    </xf>
    <xf numFmtId="4" fontId="2" fillId="4" borderId="3" xfId="21" applyNumberFormat="1" applyFont="1" applyFill="1" applyBorder="1" applyAlignment="1">
      <alignment horizontal="right" vertical="center" wrapText="1"/>
    </xf>
    <xf numFmtId="4" fontId="2" fillId="4" borderId="4" xfId="21" applyNumberFormat="1" applyFont="1" applyFill="1" applyBorder="1" applyAlignment="1">
      <alignment horizontal="right" vertical="center" wrapText="1"/>
    </xf>
    <xf numFmtId="4" fontId="2" fillId="4" borderId="15" xfId="1" applyNumberFormat="1" applyFont="1" applyFill="1" applyBorder="1" applyAlignment="1">
      <alignment horizontal="right" vertical="center" wrapText="1"/>
    </xf>
    <xf numFmtId="0" fontId="2" fillId="4" borderId="2" xfId="19" applyFont="1" applyFill="1" applyBorder="1" applyAlignment="1">
      <alignment horizontal="left" vertical="center" wrapText="1"/>
    </xf>
    <xf numFmtId="0" fontId="2" fillId="4" borderId="3" xfId="19" applyFont="1" applyFill="1" applyBorder="1" applyAlignment="1">
      <alignment horizontal="left" vertical="center" wrapText="1"/>
    </xf>
    <xf numFmtId="0" fontId="2" fillId="4" borderId="4" xfId="19" applyFont="1" applyFill="1" applyBorder="1" applyAlignment="1">
      <alignment horizontal="left" vertical="center" wrapText="1"/>
    </xf>
    <xf numFmtId="0" fontId="2" fillId="4" borderId="0" xfId="1" applyFont="1" applyFill="1" applyAlignment="1">
      <alignment wrapText="1"/>
    </xf>
    <xf numFmtId="4" fontId="2" fillId="2" borderId="15" xfId="1" applyNumberFormat="1" applyFont="1" applyFill="1" applyBorder="1" applyAlignment="1">
      <alignment horizontal="right" vertical="center" wrapText="1"/>
    </xf>
    <xf numFmtId="0" fontId="7" fillId="4" borderId="2" xfId="19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20" applyFont="1" applyFill="1" applyBorder="1" applyAlignment="1">
      <alignment horizontal="center" vertical="center" wrapText="1"/>
    </xf>
    <xf numFmtId="164" fontId="7" fillId="4" borderId="2" xfId="21" applyNumberFormat="1" applyFont="1" applyFill="1" applyBorder="1" applyAlignment="1">
      <alignment horizontal="right" vertical="center" wrapText="1"/>
    </xf>
    <xf numFmtId="164" fontId="7" fillId="4" borderId="3" xfId="21" applyNumberFormat="1" applyFont="1" applyFill="1" applyBorder="1" applyAlignment="1">
      <alignment horizontal="right" vertical="center" wrapText="1"/>
    </xf>
    <xf numFmtId="164" fontId="7" fillId="4" borderId="4" xfId="21" applyNumberFormat="1" applyFont="1" applyFill="1" applyBorder="1" applyAlignment="1">
      <alignment horizontal="right" vertical="center" wrapText="1"/>
    </xf>
    <xf numFmtId="4" fontId="7" fillId="4" borderId="2" xfId="21" applyNumberFormat="1" applyFont="1" applyFill="1" applyBorder="1" applyAlignment="1">
      <alignment horizontal="center" vertical="center" wrapText="1"/>
    </xf>
    <xf numFmtId="4" fontId="7" fillId="4" borderId="3" xfId="21" applyNumberFormat="1" applyFont="1" applyFill="1" applyBorder="1" applyAlignment="1">
      <alignment horizontal="center" vertical="center" wrapText="1"/>
    </xf>
    <xf numFmtId="4" fontId="7" fillId="4" borderId="4" xfId="21" applyNumberFormat="1" applyFont="1" applyFill="1" applyBorder="1" applyAlignment="1">
      <alignment horizontal="center" vertical="center" wrapText="1"/>
    </xf>
    <xf numFmtId="4" fontId="7" fillId="4" borderId="15" xfId="21" applyNumberFormat="1" applyFont="1" applyFill="1" applyBorder="1" applyAlignment="1">
      <alignment horizontal="center" vertical="center" wrapText="1"/>
    </xf>
    <xf numFmtId="2" fontId="7" fillId="4" borderId="2" xfId="21" applyNumberFormat="1" applyFont="1" applyFill="1" applyBorder="1" applyAlignment="1">
      <alignment horizontal="right" vertical="center" wrapText="1"/>
    </xf>
    <xf numFmtId="2" fontId="7" fillId="4" borderId="3" xfId="21" applyNumberFormat="1" applyFont="1" applyFill="1" applyBorder="1" applyAlignment="1">
      <alignment horizontal="right" vertical="center" wrapText="1"/>
    </xf>
    <xf numFmtId="2" fontId="7" fillId="4" borderId="4" xfId="21" applyNumberFormat="1" applyFont="1" applyFill="1" applyBorder="1" applyAlignment="1">
      <alignment horizontal="right" vertical="center" wrapText="1"/>
    </xf>
    <xf numFmtId="0" fontId="7" fillId="4" borderId="2" xfId="19" applyFont="1" applyFill="1" applyBorder="1" applyAlignment="1">
      <alignment horizontal="center" vertical="center" wrapText="1"/>
    </xf>
    <xf numFmtId="0" fontId="7" fillId="4" borderId="3" xfId="19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left" vertical="center" wrapText="1"/>
    </xf>
    <xf numFmtId="0" fontId="7" fillId="4" borderId="0" xfId="1" applyFont="1" applyFill="1" applyAlignment="1">
      <alignment wrapText="1"/>
    </xf>
    <xf numFmtId="0" fontId="2" fillId="2" borderId="2" xfId="20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4" fontId="2" fillId="2" borderId="2" xfId="21" applyNumberFormat="1" applyFont="1" applyFill="1" applyBorder="1" applyAlignment="1">
      <alignment horizontal="right" vertical="center" wrapText="1"/>
    </xf>
    <xf numFmtId="164" fontId="2" fillId="2" borderId="3" xfId="21" applyNumberFormat="1" applyFont="1" applyFill="1" applyBorder="1" applyAlignment="1">
      <alignment horizontal="right" vertical="center" wrapText="1"/>
    </xf>
    <xf numFmtId="164" fontId="2" fillId="2" borderId="4" xfId="21" applyNumberFormat="1" applyFont="1" applyFill="1" applyBorder="1" applyAlignment="1">
      <alignment horizontal="right" vertical="center" wrapText="1"/>
    </xf>
    <xf numFmtId="4" fontId="2" fillId="2" borderId="15" xfId="2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4" fontId="2" fillId="2" borderId="2" xfId="21" applyNumberFormat="1" applyFont="1" applyFill="1" applyBorder="1" applyAlignment="1">
      <alignment horizontal="center" vertical="center" wrapText="1"/>
    </xf>
    <xf numFmtId="4" fontId="2" fillId="2" borderId="3" xfId="21" applyNumberFormat="1" applyFont="1" applyFill="1" applyBorder="1" applyAlignment="1">
      <alignment horizontal="center" vertical="center" wrapText="1"/>
    </xf>
    <xf numFmtId="4" fontId="2" fillId="2" borderId="4" xfId="21" applyNumberFormat="1" applyFont="1" applyFill="1" applyBorder="1" applyAlignment="1">
      <alignment horizontal="center" vertical="center" wrapText="1"/>
    </xf>
    <xf numFmtId="0" fontId="2" fillId="2" borderId="2" xfId="19" applyFont="1" applyFill="1" applyBorder="1" applyAlignment="1">
      <alignment horizontal="center" vertical="center" wrapText="1"/>
    </xf>
    <xf numFmtId="0" fontId="2" fillId="2" borderId="3" xfId="19" applyFont="1" applyFill="1" applyBorder="1" applyAlignment="1">
      <alignment horizontal="center" vertical="center" wrapText="1"/>
    </xf>
    <xf numFmtId="0" fontId="2" fillId="4" borderId="2" xfId="20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4" fontId="2" fillId="4" borderId="2" xfId="21" applyNumberFormat="1" applyFont="1" applyFill="1" applyBorder="1" applyAlignment="1">
      <alignment horizontal="center" vertical="center" wrapText="1"/>
    </xf>
    <xf numFmtId="4" fontId="2" fillId="4" borderId="15" xfId="21" applyNumberFormat="1" applyFont="1" applyFill="1" applyBorder="1" applyAlignment="1">
      <alignment horizontal="center" vertical="center" wrapText="1"/>
    </xf>
    <xf numFmtId="4" fontId="2" fillId="4" borderId="2" xfId="21" applyNumberFormat="1" applyFont="1" applyFill="1" applyBorder="1" applyAlignment="1">
      <alignment vertical="center" wrapText="1"/>
    </xf>
    <xf numFmtId="4" fontId="2" fillId="4" borderId="3" xfId="21" applyNumberFormat="1" applyFont="1" applyFill="1" applyBorder="1" applyAlignment="1">
      <alignment vertical="center" wrapText="1"/>
    </xf>
    <xf numFmtId="4" fontId="2" fillId="4" borderId="4" xfId="21" applyNumberFormat="1" applyFont="1" applyFill="1" applyBorder="1" applyAlignment="1">
      <alignment vertical="center" wrapText="1"/>
    </xf>
    <xf numFmtId="4" fontId="2" fillId="2" borderId="2" xfId="21" applyNumberFormat="1" applyFont="1" applyFill="1" applyBorder="1" applyAlignment="1">
      <alignment vertical="center" wrapText="1"/>
    </xf>
    <xf numFmtId="4" fontId="2" fillId="2" borderId="3" xfId="21" applyNumberFormat="1" applyFont="1" applyFill="1" applyBorder="1" applyAlignment="1">
      <alignment vertical="center" wrapText="1"/>
    </xf>
    <xf numFmtId="4" fontId="2" fillId="2" borderId="4" xfId="21" applyNumberFormat="1" applyFont="1" applyFill="1" applyBorder="1" applyAlignment="1">
      <alignment vertical="center" wrapText="1"/>
    </xf>
    <xf numFmtId="0" fontId="7" fillId="4" borderId="3" xfId="19" applyFont="1" applyFill="1" applyBorder="1" applyAlignment="1">
      <alignment horizontal="center" vertical="center" wrapText="1"/>
    </xf>
    <xf numFmtId="0" fontId="7" fillId="4" borderId="4" xfId="19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left"/>
    </xf>
    <xf numFmtId="0" fontId="7" fillId="4" borderId="3" xfId="1" applyFont="1" applyFill="1" applyBorder="1" applyAlignment="1">
      <alignment horizontal="left"/>
    </xf>
    <xf numFmtId="0" fontId="7" fillId="4" borderId="4" xfId="1" applyFont="1" applyFill="1" applyBorder="1" applyAlignment="1">
      <alignment horizontal="left"/>
    </xf>
    <xf numFmtId="0" fontId="7" fillId="4" borderId="2" xfId="21" applyFont="1" applyFill="1" applyBorder="1" applyAlignment="1">
      <alignment horizontal="right" vertical="center" wrapText="1"/>
    </xf>
    <xf numFmtId="0" fontId="7" fillId="4" borderId="3" xfId="21" applyFont="1" applyFill="1" applyBorder="1" applyAlignment="1">
      <alignment horizontal="right" vertical="center" wrapText="1"/>
    </xf>
    <xf numFmtId="0" fontId="7" fillId="4" borderId="4" xfId="21" applyFont="1" applyFill="1" applyBorder="1" applyAlignment="1">
      <alignment horizontal="right" vertical="center" wrapText="1"/>
    </xf>
    <xf numFmtId="4" fontId="7" fillId="4" borderId="2" xfId="21" applyNumberFormat="1" applyFont="1" applyFill="1" applyBorder="1" applyAlignment="1">
      <alignment horizontal="center" vertical="center" wrapText="1"/>
    </xf>
    <xf numFmtId="4" fontId="7" fillId="4" borderId="3" xfId="1" applyNumberFormat="1" applyFont="1" applyFill="1" applyBorder="1" applyAlignment="1">
      <alignment horizontal="center" vertical="center" wrapText="1"/>
    </xf>
    <xf numFmtId="0" fontId="7" fillId="4" borderId="3" xfId="0" applyFont="1" applyFill="1" applyBorder="1"/>
    <xf numFmtId="0" fontId="7" fillId="4" borderId="4" xfId="0" applyFont="1" applyFill="1" applyBorder="1"/>
    <xf numFmtId="4" fontId="7" fillId="4" borderId="2" xfId="1" applyNumberFormat="1" applyFont="1" applyFill="1" applyBorder="1" applyAlignment="1">
      <alignment horizontal="center" vertical="center" wrapText="1"/>
    </xf>
    <xf numFmtId="4" fontId="7" fillId="4" borderId="3" xfId="1" applyNumberFormat="1" applyFont="1" applyFill="1" applyBorder="1" applyAlignment="1">
      <alignment horizontal="center" vertical="center" wrapText="1"/>
    </xf>
    <xf numFmtId="4" fontId="7" fillId="4" borderId="4" xfId="1" applyNumberFormat="1" applyFont="1" applyFill="1" applyBorder="1" applyAlignment="1">
      <alignment horizontal="center" vertical="center" wrapText="1"/>
    </xf>
    <xf numFmtId="4" fontId="7" fillId="4" borderId="15" xfId="1" applyNumberFormat="1" applyFont="1" applyFill="1" applyBorder="1" applyAlignment="1">
      <alignment horizontal="center" vertical="center" wrapText="1"/>
    </xf>
    <xf numFmtId="0" fontId="7" fillId="4" borderId="2" xfId="19" applyFont="1" applyFill="1" applyBorder="1" applyAlignment="1">
      <alignment horizontal="left" vertical="center" wrapText="1"/>
    </xf>
    <xf numFmtId="0" fontId="7" fillId="4" borderId="3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4" xfId="1" applyFont="1" applyFill="1" applyBorder="1" applyAlignment="1">
      <alignment horizontal="left" wrapText="1"/>
    </xf>
    <xf numFmtId="4" fontId="7" fillId="4" borderId="2" xfId="21" applyNumberFormat="1" applyFont="1" applyFill="1" applyBorder="1" applyAlignment="1">
      <alignment horizontal="right" vertical="center" wrapText="1"/>
    </xf>
    <xf numFmtId="4" fontId="7" fillId="4" borderId="3" xfId="21" applyNumberFormat="1" applyFont="1" applyFill="1" applyBorder="1" applyAlignment="1">
      <alignment horizontal="right" vertical="center" wrapText="1"/>
    </xf>
    <xf numFmtId="4" fontId="7" fillId="4" borderId="4" xfId="21" applyNumberFormat="1" applyFont="1" applyFill="1" applyBorder="1" applyAlignment="1">
      <alignment horizontal="right" vertical="center" wrapText="1"/>
    </xf>
    <xf numFmtId="4" fontId="7" fillId="4" borderId="2" xfId="19" applyNumberFormat="1" applyFont="1" applyFill="1" applyBorder="1" applyAlignment="1">
      <alignment horizontal="left" vertical="center" wrapText="1"/>
    </xf>
    <xf numFmtId="0" fontId="7" fillId="4" borderId="3" xfId="19" applyFont="1" applyFill="1" applyBorder="1" applyAlignment="1">
      <alignment horizontal="left" vertical="center" wrapText="1"/>
    </xf>
    <xf numFmtId="0" fontId="7" fillId="4" borderId="4" xfId="19" applyFont="1" applyFill="1" applyBorder="1" applyAlignment="1">
      <alignment horizontal="left" vertical="center" wrapText="1"/>
    </xf>
    <xf numFmtId="0" fontId="2" fillId="2" borderId="2" xfId="19" applyFont="1" applyFill="1" applyBorder="1" applyAlignment="1">
      <alignment horizontal="left" vertical="center" wrapText="1"/>
    </xf>
    <xf numFmtId="0" fontId="2" fillId="2" borderId="3" xfId="19" applyFont="1" applyFill="1" applyBorder="1" applyAlignment="1">
      <alignment horizontal="left" vertical="center" wrapText="1"/>
    </xf>
    <xf numFmtId="0" fontId="2" fillId="2" borderId="4" xfId="19" applyFont="1" applyFill="1" applyBorder="1" applyAlignment="1">
      <alignment horizontal="left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0" fontId="7" fillId="4" borderId="4" xfId="19" applyFont="1" applyFill="1" applyBorder="1" applyAlignment="1">
      <alignment horizontal="center" vertical="center" wrapText="1"/>
    </xf>
    <xf numFmtId="0" fontId="7" fillId="4" borderId="2" xfId="20" applyFont="1" applyFill="1" applyBorder="1" applyAlignment="1">
      <alignment horizontal="center" vertical="center" wrapText="1"/>
    </xf>
    <xf numFmtId="0" fontId="7" fillId="4" borderId="4" xfId="20" applyFont="1" applyFill="1" applyBorder="1" applyAlignment="1">
      <alignment horizontal="center" vertical="center" wrapText="1"/>
    </xf>
    <xf numFmtId="4" fontId="7" fillId="4" borderId="15" xfId="1" applyNumberFormat="1" applyFont="1" applyFill="1" applyBorder="1" applyAlignment="1">
      <alignment horizontal="right" vertical="center" wrapText="1"/>
    </xf>
    <xf numFmtId="0" fontId="7" fillId="4" borderId="2" xfId="19" applyFont="1" applyFill="1" applyBorder="1" applyAlignment="1">
      <alignment horizontal="left" vertical="center" wrapText="1"/>
    </xf>
    <xf numFmtId="0" fontId="2" fillId="0" borderId="2" xfId="19" applyFont="1" applyFill="1" applyBorder="1" applyAlignment="1">
      <alignment horizontal="center" vertical="center" wrapText="1"/>
    </xf>
    <xf numFmtId="0" fontId="2" fillId="0" borderId="3" xfId="19" applyFont="1" applyFill="1" applyBorder="1" applyAlignment="1">
      <alignment horizontal="center" vertical="center" wrapText="1"/>
    </xf>
    <xf numFmtId="0" fontId="2" fillId="0" borderId="4" xfId="19" applyFont="1" applyFill="1" applyBorder="1" applyAlignment="1">
      <alignment horizontal="center" vertical="center" wrapText="1"/>
    </xf>
    <xf numFmtId="0" fontId="2" fillId="0" borderId="2" xfId="20" applyFont="1" applyFill="1" applyBorder="1" applyAlignment="1">
      <alignment horizontal="center" vertical="center" wrapText="1"/>
    </xf>
    <xf numFmtId="0" fontId="2" fillId="0" borderId="4" xfId="2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/>
    </xf>
    <xf numFmtId="0" fontId="2" fillId="0" borderId="3" xfId="1" applyFont="1" applyFill="1" applyBorder="1" applyAlignment="1">
      <alignment horizontal="left"/>
    </xf>
    <xf numFmtId="0" fontId="2" fillId="0" borderId="4" xfId="1" applyFont="1" applyFill="1" applyBorder="1" applyAlignment="1">
      <alignment horizontal="left"/>
    </xf>
    <xf numFmtId="0" fontId="2" fillId="0" borderId="2" xfId="21" applyFont="1" applyFill="1" applyBorder="1" applyAlignment="1">
      <alignment horizontal="right" vertical="center" wrapText="1"/>
    </xf>
    <xf numFmtId="0" fontId="2" fillId="0" borderId="3" xfId="21" applyFont="1" applyFill="1" applyBorder="1" applyAlignment="1">
      <alignment horizontal="right" vertical="center" wrapText="1"/>
    </xf>
    <xf numFmtId="0" fontId="2" fillId="0" borderId="4" xfId="21" applyFont="1" applyFill="1" applyBorder="1" applyAlignment="1">
      <alignment horizontal="right" vertical="center" wrapText="1"/>
    </xf>
    <xf numFmtId="4" fontId="2" fillId="0" borderId="2" xfId="21" applyNumberFormat="1" applyFont="1" applyFill="1" applyBorder="1" applyAlignment="1">
      <alignment horizontal="center" vertical="center" wrapText="1"/>
    </xf>
    <xf numFmtId="4" fontId="2" fillId="0" borderId="3" xfId="21" applyNumberFormat="1" applyFont="1" applyFill="1" applyBorder="1" applyAlignment="1">
      <alignment horizontal="center" vertical="center" wrapText="1"/>
    </xf>
    <xf numFmtId="4" fontId="2" fillId="0" borderId="4" xfId="21" applyNumberFormat="1" applyFont="1" applyFill="1" applyBorder="1" applyAlignment="1">
      <alignment horizontal="center" vertical="center" wrapText="1"/>
    </xf>
    <xf numFmtId="4" fontId="2" fillId="0" borderId="2" xfId="1" applyNumberFormat="1" applyFont="1" applyFill="1" applyBorder="1" applyAlignment="1">
      <alignment horizontal="center" vertical="center" wrapText="1"/>
    </xf>
    <xf numFmtId="4" fontId="2" fillId="0" borderId="3" xfId="1" applyNumberFormat="1" applyFont="1" applyFill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4" fontId="2" fillId="0" borderId="15" xfId="1" applyNumberFormat="1" applyFont="1" applyFill="1" applyBorder="1" applyAlignment="1">
      <alignment horizontal="center" vertical="center" wrapText="1"/>
    </xf>
    <xf numFmtId="4" fontId="2" fillId="0" borderId="2" xfId="21" applyNumberFormat="1" applyFont="1" applyFill="1" applyBorder="1" applyAlignment="1">
      <alignment horizontal="right" vertical="center" wrapText="1"/>
    </xf>
    <xf numFmtId="4" fontId="2" fillId="0" borderId="3" xfId="21" applyNumberFormat="1" applyFont="1" applyFill="1" applyBorder="1" applyAlignment="1">
      <alignment horizontal="right" vertical="center" wrapText="1"/>
    </xf>
    <xf numFmtId="4" fontId="2" fillId="0" borderId="4" xfId="21" applyNumberFormat="1" applyFont="1" applyFill="1" applyBorder="1" applyAlignment="1">
      <alignment horizontal="right" vertical="center" wrapText="1"/>
    </xf>
    <xf numFmtId="0" fontId="2" fillId="0" borderId="2" xfId="19" applyFont="1" applyFill="1" applyBorder="1" applyAlignment="1">
      <alignment horizontal="left" vertical="center" wrapText="1"/>
    </xf>
    <xf numFmtId="0" fontId="2" fillId="0" borderId="3" xfId="19" applyFont="1" applyFill="1" applyBorder="1" applyAlignment="1">
      <alignment horizontal="left" vertical="center" wrapText="1"/>
    </xf>
    <xf numFmtId="0" fontId="2" fillId="0" borderId="4" xfId="19" applyFont="1" applyFill="1" applyBorder="1" applyAlignment="1">
      <alignment horizontal="left" vertical="center" wrapText="1"/>
    </xf>
    <xf numFmtId="0" fontId="2" fillId="0" borderId="0" xfId="1" applyFont="1" applyFill="1" applyAlignment="1">
      <alignment wrapText="1"/>
    </xf>
    <xf numFmtId="0" fontId="2" fillId="0" borderId="2" xfId="20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4" fontId="2" fillId="0" borderId="15" xfId="21" applyNumberFormat="1" applyFont="1" applyFill="1" applyBorder="1" applyAlignment="1">
      <alignment horizontal="center" vertical="center" wrapText="1"/>
    </xf>
    <xf numFmtId="0" fontId="2" fillId="0" borderId="2" xfId="19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2" xfId="22" applyFont="1" applyFill="1" applyBorder="1" applyAlignment="1">
      <alignment horizontal="center" vertical="center" wrapText="1"/>
    </xf>
    <xf numFmtId="0" fontId="2" fillId="0" borderId="3" xfId="22" applyFont="1" applyFill="1" applyBorder="1" applyAlignment="1">
      <alignment horizontal="center" vertical="center" wrapText="1"/>
    </xf>
    <xf numFmtId="0" fontId="2" fillId="0" borderId="4" xfId="22" applyFont="1" applyFill="1" applyBorder="1" applyAlignment="1">
      <alignment horizontal="center" vertical="center" wrapText="1"/>
    </xf>
    <xf numFmtId="0" fontId="2" fillId="0" borderId="15" xfId="22" applyFont="1" applyFill="1" applyBorder="1" applyAlignment="1">
      <alignment horizontal="center" vertical="center" wrapText="1"/>
    </xf>
    <xf numFmtId="0" fontId="7" fillId="4" borderId="2" xfId="22" applyFont="1" applyFill="1" applyBorder="1" applyAlignment="1">
      <alignment horizontal="center" vertical="center" wrapText="1"/>
    </xf>
    <xf numFmtId="0" fontId="7" fillId="4" borderId="3" xfId="22" applyFont="1" applyFill="1" applyBorder="1" applyAlignment="1">
      <alignment horizontal="center" vertical="center" wrapText="1"/>
    </xf>
    <xf numFmtId="0" fontId="7" fillId="4" borderId="4" xfId="22" applyFont="1" applyFill="1" applyBorder="1" applyAlignment="1">
      <alignment horizontal="center" vertical="center" wrapText="1"/>
    </xf>
    <xf numFmtId="0" fontId="7" fillId="4" borderId="15" xfId="22" applyFont="1" applyFill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0" fontId="2" fillId="0" borderId="2" xfId="22" applyFont="1" applyFill="1" applyBorder="1" applyAlignment="1">
      <alignment horizontal="center" vertical="center" wrapText="1"/>
    </xf>
    <xf numFmtId="0" fontId="2" fillId="0" borderId="3" xfId="22" applyFont="1" applyFill="1" applyBorder="1" applyAlignment="1">
      <alignment horizontal="center" vertical="center" wrapText="1"/>
    </xf>
    <xf numFmtId="0" fontId="2" fillId="0" borderId="4" xfId="22" applyFont="1" applyFill="1" applyBorder="1" applyAlignment="1">
      <alignment horizontal="center" vertical="center" wrapText="1"/>
    </xf>
    <xf numFmtId="4" fontId="2" fillId="0" borderId="2" xfId="21" applyNumberFormat="1" applyFont="1" applyFill="1" applyBorder="1" applyAlignment="1">
      <alignment horizontal="center" vertical="center" wrapText="1"/>
    </xf>
    <xf numFmtId="4" fontId="2" fillId="0" borderId="3" xfId="21" applyNumberFormat="1" applyFont="1" applyFill="1" applyBorder="1" applyAlignment="1">
      <alignment horizontal="center" vertical="center" wrapText="1"/>
    </xf>
    <xf numFmtId="4" fontId="2" fillId="0" borderId="4" xfId="21" applyNumberFormat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left" wrapText="1"/>
    </xf>
    <xf numFmtId="0" fontId="7" fillId="4" borderId="3" xfId="1" applyFont="1" applyFill="1" applyBorder="1" applyAlignment="1">
      <alignment horizontal="left" wrapText="1"/>
    </xf>
    <xf numFmtId="0" fontId="7" fillId="4" borderId="4" xfId="1" applyFont="1" applyFill="1" applyBorder="1" applyAlignment="1">
      <alignment horizontal="left" wrapText="1"/>
    </xf>
    <xf numFmtId="0" fontId="2" fillId="0" borderId="2" xfId="1" applyFont="1" applyFill="1" applyBorder="1" applyAlignment="1">
      <alignment horizontal="left" wrapText="1"/>
    </xf>
    <xf numFmtId="0" fontId="2" fillId="0" borderId="3" xfId="1" applyFont="1" applyFill="1" applyBorder="1" applyAlignment="1">
      <alignment horizontal="left" wrapText="1"/>
    </xf>
    <xf numFmtId="0" fontId="2" fillId="0" borderId="4" xfId="1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2" fontId="2" fillId="0" borderId="2" xfId="21" applyNumberFormat="1" applyFont="1" applyFill="1" applyBorder="1" applyAlignment="1">
      <alignment horizontal="right" vertical="center" wrapText="1"/>
    </xf>
    <xf numFmtId="2" fontId="2" fillId="0" borderId="4" xfId="21" applyNumberFormat="1" applyFont="1" applyFill="1" applyBorder="1" applyAlignment="1">
      <alignment horizontal="right" vertic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center" wrapText="1"/>
    </xf>
    <xf numFmtId="0" fontId="7" fillId="0" borderId="2" xfId="19" applyFont="1" applyFill="1" applyBorder="1" applyAlignment="1">
      <alignment horizontal="center" vertical="center" wrapText="1"/>
    </xf>
    <xf numFmtId="0" fontId="7" fillId="0" borderId="3" xfId="19" applyFont="1" applyFill="1" applyBorder="1" applyAlignment="1">
      <alignment horizontal="center" vertical="center" wrapText="1"/>
    </xf>
    <xf numFmtId="0" fontId="7" fillId="0" borderId="4" xfId="19" applyFont="1" applyFill="1" applyBorder="1" applyAlignment="1">
      <alignment horizontal="center" vertical="center" wrapText="1"/>
    </xf>
    <xf numFmtId="2" fontId="7" fillId="4" borderId="2" xfId="1" applyNumberFormat="1" applyFont="1" applyFill="1" applyBorder="1" applyAlignment="1">
      <alignment horizontal="left" wrapText="1"/>
    </xf>
    <xf numFmtId="2" fontId="7" fillId="4" borderId="3" xfId="1" applyNumberFormat="1" applyFont="1" applyFill="1" applyBorder="1" applyAlignment="1">
      <alignment horizontal="left" wrapText="1"/>
    </xf>
    <xf numFmtId="2" fontId="7" fillId="4" borderId="4" xfId="1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left" wrapText="1"/>
    </xf>
    <xf numFmtId="2" fontId="2" fillId="2" borderId="3" xfId="1" applyNumberFormat="1" applyFont="1" applyFill="1" applyBorder="1" applyAlignment="1">
      <alignment horizontal="left" wrapText="1"/>
    </xf>
    <xf numFmtId="2" fontId="2" fillId="2" borderId="4" xfId="1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7" fillId="2" borderId="2" xfId="17" applyFont="1" applyFill="1" applyBorder="1" applyAlignment="1">
      <alignment horizontal="right" vertical="center" wrapText="1"/>
    </xf>
    <xf numFmtId="0" fontId="7" fillId="2" borderId="3" xfId="17" applyFont="1" applyFill="1" applyBorder="1" applyAlignment="1">
      <alignment horizontal="right" vertical="center" wrapText="1"/>
    </xf>
    <xf numFmtId="0" fontId="7" fillId="2" borderId="4" xfId="17" applyFont="1" applyFill="1" applyBorder="1" applyAlignment="1">
      <alignment horizontal="right" vertical="center" wrapText="1"/>
    </xf>
    <xf numFmtId="164" fontId="7" fillId="2" borderId="14" xfId="23" applyNumberFormat="1" applyFont="1" applyFill="1" applyBorder="1" applyAlignment="1">
      <alignment horizontal="right" vertical="center" wrapText="1"/>
    </xf>
    <xf numFmtId="164" fontId="7" fillId="2" borderId="5" xfId="23" applyNumberFormat="1" applyFont="1" applyFill="1" applyBorder="1" applyAlignment="1">
      <alignment horizontal="right" vertical="center" wrapText="1"/>
    </xf>
    <xf numFmtId="164" fontId="7" fillId="2" borderId="13" xfId="23" applyNumberFormat="1" applyFont="1" applyFill="1" applyBorder="1" applyAlignment="1">
      <alignment horizontal="right" vertical="center" wrapText="1"/>
    </xf>
    <xf numFmtId="4" fontId="7" fillId="2" borderId="14" xfId="24" applyNumberFormat="1" applyFont="1" applyFill="1" applyBorder="1" applyAlignment="1">
      <alignment horizontal="center" vertical="center" wrapText="1"/>
    </xf>
    <xf numFmtId="4" fontId="7" fillId="2" borderId="5" xfId="24" applyNumberFormat="1" applyFont="1" applyFill="1" applyBorder="1" applyAlignment="1">
      <alignment horizontal="center" vertical="center" wrapText="1"/>
    </xf>
    <xf numFmtId="4" fontId="7" fillId="2" borderId="13" xfId="24" applyNumberFormat="1" applyFont="1" applyFill="1" applyBorder="1" applyAlignment="1">
      <alignment horizontal="center" vertical="center" wrapText="1"/>
    </xf>
    <xf numFmtId="4" fontId="7" fillId="2" borderId="14" xfId="1" applyNumberFormat="1" applyFont="1" applyFill="1" applyBorder="1" applyAlignment="1">
      <alignment horizontal="center" vertical="center" wrapText="1"/>
    </xf>
    <xf numFmtId="4" fontId="7" fillId="2" borderId="5" xfId="1" applyNumberFormat="1" applyFont="1" applyFill="1" applyBorder="1" applyAlignment="1">
      <alignment horizontal="center" vertical="center" wrapText="1"/>
    </xf>
    <xf numFmtId="4" fontId="7" fillId="2" borderId="13" xfId="1" applyNumberFormat="1" applyFont="1" applyFill="1" applyBorder="1" applyAlignment="1">
      <alignment horizontal="center" vertical="center" wrapText="1"/>
    </xf>
    <xf numFmtId="4" fontId="7" fillId="2" borderId="16" xfId="1" applyNumberFormat="1" applyFont="1" applyFill="1" applyBorder="1" applyAlignment="1">
      <alignment horizontal="center" vertical="center" wrapText="1"/>
    </xf>
    <xf numFmtId="4" fontId="7" fillId="2" borderId="5" xfId="1" applyNumberFormat="1" applyFont="1" applyFill="1" applyBorder="1" applyAlignment="1">
      <alignment horizontal="center" vertical="center" wrapText="1"/>
    </xf>
    <xf numFmtId="4" fontId="7" fillId="2" borderId="14" xfId="24" applyNumberFormat="1" applyFont="1" applyFill="1" applyBorder="1" applyAlignment="1">
      <alignment horizontal="right" vertical="center" wrapText="1"/>
    </xf>
    <xf numFmtId="4" fontId="7" fillId="2" borderId="5" xfId="24" applyNumberFormat="1" applyFont="1" applyFill="1" applyBorder="1" applyAlignment="1">
      <alignment horizontal="right" vertical="center" wrapText="1"/>
    </xf>
    <xf numFmtId="4" fontId="7" fillId="2" borderId="13" xfId="24" applyNumberFormat="1" applyFont="1" applyFill="1" applyBorder="1" applyAlignment="1">
      <alignment horizontal="right" vertical="center" wrapText="1"/>
    </xf>
    <xf numFmtId="4" fontId="7" fillId="2" borderId="5" xfId="1" applyNumberFormat="1" applyFont="1" applyFill="1" applyBorder="1" applyAlignment="1">
      <alignment horizontal="right" vertical="center" wrapText="1"/>
    </xf>
    <xf numFmtId="4" fontId="7" fillId="2" borderId="14" xfId="23" applyNumberFormat="1" applyFont="1" applyFill="1" applyBorder="1" applyAlignment="1">
      <alignment horizontal="right" vertical="center" wrapText="1"/>
    </xf>
    <xf numFmtId="4" fontId="7" fillId="2" borderId="5" xfId="23" applyNumberFormat="1" applyFont="1" applyFill="1" applyBorder="1" applyAlignment="1">
      <alignment horizontal="right" vertical="center" wrapText="1"/>
    </xf>
    <xf numFmtId="4" fontId="7" fillId="2" borderId="13" xfId="23" applyNumberFormat="1" applyFont="1" applyFill="1" applyBorder="1" applyAlignment="1">
      <alignment horizontal="righ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0" xfId="25" applyFont="1" applyFill="1" applyAlignment="1">
      <alignment horizontal="left" vertical="center" wrapText="1"/>
    </xf>
    <xf numFmtId="0" fontId="2" fillId="2" borderId="0" xfId="26" applyFont="1" applyFill="1" applyBorder="1" applyAlignment="1">
      <alignment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5" xfId="26" applyFont="1" applyFill="1" applyBorder="1" applyAlignment="1">
      <alignment horizontal="center" vertical="center" wrapText="1"/>
    </xf>
    <xf numFmtId="0" fontId="2" fillId="2" borderId="0" xfId="7" applyFont="1" applyFill="1" applyBorder="1" applyAlignment="1">
      <alignment wrapText="1"/>
    </xf>
    <xf numFmtId="0" fontId="2" fillId="2" borderId="0" xfId="27" applyFont="1" applyFill="1" applyAlignment="1">
      <alignment horizontal="left" vertical="center" wrapText="1"/>
    </xf>
    <xf numFmtId="0" fontId="2" fillId="2" borderId="0" xfId="27" applyFont="1" applyFill="1" applyBorder="1" applyAlignment="1">
      <alignment vertical="center" wrapText="1"/>
    </xf>
    <xf numFmtId="0" fontId="2" fillId="2" borderId="0" xfId="28" applyFont="1" applyFill="1" applyAlignment="1">
      <alignment horizontal="center" wrapText="1"/>
    </xf>
    <xf numFmtId="0" fontId="2" fillId="2" borderId="5" xfId="29" applyFont="1" applyFill="1" applyBorder="1" applyAlignment="1">
      <alignment horizontal="center" vertical="center" wrapText="1"/>
    </xf>
    <xf numFmtId="0" fontId="2" fillId="2" borderId="6" xfId="28" applyFont="1" applyFill="1" applyBorder="1" applyAlignment="1">
      <alignment horizontal="center" wrapText="1"/>
    </xf>
    <xf numFmtId="0" fontId="2" fillId="2" borderId="0" xfId="1" applyFont="1" applyFill="1" applyAlignment="1">
      <alignment horizontal="left" wrapText="1"/>
    </xf>
  </cellXfs>
  <cellStyles count="30">
    <cellStyle name="S0_штатное школы 01.09.2015" xfId="10"/>
    <cellStyle name="S1_штатное школы 01.09.2015" xfId="18"/>
    <cellStyle name="S10_штатное школы 01.09.2015" xfId="6"/>
    <cellStyle name="S11_штатное школы 01.09.2015" xfId="4"/>
    <cellStyle name="S12_штатное школы 01.09.2015" xfId="5"/>
    <cellStyle name="S13_штатное школы 01.09.2015" xfId="7"/>
    <cellStyle name="S14_штатное школы 01.09.2015" xfId="11"/>
    <cellStyle name="S15_штатное школы 01.09.2015" xfId="8"/>
    <cellStyle name="S16_штатное школы 01.09.2015" xfId="9"/>
    <cellStyle name="S17_штатное школы 01.09.2015" xfId="21"/>
    <cellStyle name="S18_штатное школы 01.09.2015" xfId="19"/>
    <cellStyle name="S19_штатное школы 01.09.2015" xfId="20"/>
    <cellStyle name="S2_штатное школы 01.09.2015" xfId="12"/>
    <cellStyle name="S23" xfId="27"/>
    <cellStyle name="S23_штатное школы 01.09.2015" xfId="25"/>
    <cellStyle name="S24" xfId="29"/>
    <cellStyle name="S24_штатное школы 01.09.2015" xfId="26"/>
    <cellStyle name="S25_штатное школы 01.09.2015" xfId="23"/>
    <cellStyle name="S26_штатное школы 01.09.2015" xfId="24"/>
    <cellStyle name="S3_штатное школы 01.09.2015" xfId="13"/>
    <cellStyle name="S4_штатное школы 01.09.2015" xfId="14"/>
    <cellStyle name="S5_штатное школы 01.09.2015" xfId="15"/>
    <cellStyle name="S6_штатное школы 01.09.2015" xfId="16"/>
    <cellStyle name="S7_штатное школы 01.09.2015" xfId="17"/>
    <cellStyle name="S8_штатное школы 01.09.2015" xfId="2"/>
    <cellStyle name="S9_штатное школы 01.09.2015" xfId="3"/>
    <cellStyle name="Обычный" xfId="0" builtinId="0"/>
    <cellStyle name="Обычный_отдел образования" xfId="1"/>
    <cellStyle name="Обычный_Штатное с 01.04.2015" xfId="22"/>
    <cellStyle name="Обычный_штатное школы 01.04.2015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2"/>
  <sheetViews>
    <sheetView tabSelected="1" topLeftCell="A16" workbookViewId="0">
      <selection activeCell="AB16" sqref="AB16:AE16"/>
    </sheetView>
  </sheetViews>
  <sheetFormatPr defaultRowHeight="15.75" x14ac:dyDescent="0.25"/>
  <cols>
    <col min="1" max="1" width="4.140625" style="3" customWidth="1"/>
    <col min="2" max="2" width="8.7109375" style="3" customWidth="1"/>
    <col min="3" max="3" width="5.42578125" style="3" customWidth="1"/>
    <col min="4" max="4" width="2" style="3" customWidth="1"/>
    <col min="5" max="5" width="3.85546875" style="3" customWidth="1"/>
    <col min="6" max="6" width="3.140625" style="3" customWidth="1"/>
    <col min="7" max="7" width="2.7109375" style="3" customWidth="1"/>
    <col min="8" max="8" width="2" style="3" customWidth="1"/>
    <col min="9" max="9" width="8" style="3" customWidth="1"/>
    <col min="10" max="10" width="1.42578125" style="3" customWidth="1"/>
    <col min="11" max="11" width="0.7109375" style="3" customWidth="1"/>
    <col min="12" max="12" width="1.5703125" style="3" customWidth="1"/>
    <col min="13" max="13" width="4.85546875" style="3" customWidth="1"/>
    <col min="14" max="14" width="3.28515625" style="3" customWidth="1"/>
    <col min="15" max="15" width="19.7109375" style="3" customWidth="1"/>
    <col min="16" max="16" width="3.42578125" style="3" customWidth="1"/>
    <col min="17" max="17" width="1" style="3" customWidth="1"/>
    <col min="18" max="18" width="5.28515625" style="3" customWidth="1"/>
    <col min="19" max="19" width="3.7109375" style="3" customWidth="1"/>
    <col min="20" max="20" width="0.42578125" style="3" customWidth="1"/>
    <col min="21" max="21" width="3.28515625" style="3" customWidth="1"/>
    <col min="22" max="22" width="5.42578125" style="3" customWidth="1"/>
    <col min="23" max="24" width="2" style="3" customWidth="1"/>
    <col min="25" max="26" width="0.28515625" style="3" customWidth="1"/>
    <col min="27" max="27" width="2" style="3" hidden="1" customWidth="1"/>
    <col min="28" max="30" width="2" style="3" customWidth="1"/>
    <col min="31" max="31" width="7.7109375" style="3" customWidth="1"/>
    <col min="32" max="34" width="2" style="3" customWidth="1"/>
    <col min="35" max="35" width="7.85546875" style="3" customWidth="1"/>
    <col min="36" max="37" width="13.5703125" style="3" customWidth="1"/>
    <col min="38" max="38" width="2" style="3" customWidth="1"/>
    <col min="39" max="39" width="1" style="3" customWidth="1"/>
    <col min="40" max="40" width="3" style="3" customWidth="1"/>
    <col min="41" max="41" width="9.42578125" style="3" customWidth="1"/>
    <col min="42" max="42" width="17.5703125" style="3" customWidth="1"/>
    <col min="43" max="43" width="12.5703125" style="3" customWidth="1"/>
    <col min="44" max="44" width="1" style="3" customWidth="1"/>
    <col min="45" max="45" width="1.42578125" style="3" customWidth="1"/>
    <col min="46" max="46" width="2.42578125" style="3" customWidth="1"/>
    <col min="47" max="47" width="2.5703125" style="3" customWidth="1"/>
    <col min="48" max="48" width="2" style="3" customWidth="1"/>
    <col min="49" max="49" width="3.7109375" style="3" customWidth="1"/>
    <col min="50" max="50" width="3" style="3" customWidth="1"/>
    <col min="51" max="51" width="2" style="3" customWidth="1"/>
    <col min="52" max="52" width="6.140625" style="3" customWidth="1"/>
    <col min="53" max="53" width="7.28515625" style="3" customWidth="1"/>
    <col min="54" max="54" width="1.7109375" style="3" customWidth="1"/>
    <col min="55" max="56" width="2.5703125" style="3" customWidth="1"/>
    <col min="57" max="57" width="3.7109375" style="3" customWidth="1"/>
    <col min="58" max="58" width="1.42578125" style="3" customWidth="1"/>
    <col min="59" max="59" width="4.28515625" style="3" customWidth="1"/>
    <col min="60" max="60" width="0.42578125" style="3" customWidth="1"/>
    <col min="61" max="61" width="3" style="3" customWidth="1"/>
    <col min="62" max="62" width="2.140625" style="3" customWidth="1"/>
    <col min="63" max="63" width="3.28515625" style="3" customWidth="1"/>
    <col min="64" max="64" width="3.140625" style="3" customWidth="1"/>
    <col min="65" max="65" width="7.42578125" style="3" customWidth="1"/>
    <col min="66" max="66" width="1.5703125" style="3" customWidth="1"/>
    <col min="67" max="271" width="9.140625" style="3"/>
    <col min="272" max="272" width="4.140625" style="3" customWidth="1"/>
    <col min="273" max="273" width="8.7109375" style="3" customWidth="1"/>
    <col min="274" max="274" width="5.42578125" style="3" customWidth="1"/>
    <col min="275" max="275" width="2" style="3" customWidth="1"/>
    <col min="276" max="276" width="3.85546875" style="3" customWidth="1"/>
    <col min="277" max="277" width="1.42578125" style="3" customWidth="1"/>
    <col min="278" max="278" width="2.7109375" style="3" customWidth="1"/>
    <col min="279" max="279" width="2" style="3" customWidth="1"/>
    <col min="280" max="280" width="3.5703125" style="3" customWidth="1"/>
    <col min="281" max="281" width="1.42578125" style="3" customWidth="1"/>
    <col min="282" max="282" width="0.7109375" style="3" customWidth="1"/>
    <col min="283" max="283" width="1.5703125" style="3" customWidth="1"/>
    <col min="284" max="284" width="4.85546875" style="3" customWidth="1"/>
    <col min="285" max="285" width="3.28515625" style="3" customWidth="1"/>
    <col min="286" max="286" width="28.28515625" style="3" customWidth="1"/>
    <col min="287" max="287" width="3.42578125" style="3" customWidth="1"/>
    <col min="288" max="288" width="0.7109375" style="3" customWidth="1"/>
    <col min="289" max="289" width="2.85546875" style="3" customWidth="1"/>
    <col min="290" max="290" width="3.7109375" style="3" customWidth="1"/>
    <col min="291" max="291" width="0.42578125" style="3" customWidth="1"/>
    <col min="292" max="292" width="3.28515625" style="3" customWidth="1"/>
    <col min="293" max="293" width="5.42578125" style="3" customWidth="1"/>
    <col min="294" max="295" width="2" style="3" customWidth="1"/>
    <col min="296" max="296" width="1" style="3" customWidth="1"/>
    <col min="297" max="297" width="3" style="3" customWidth="1"/>
    <col min="298" max="298" width="5.28515625" style="3" customWidth="1"/>
    <col min="299" max="299" width="8.85546875" style="3" customWidth="1"/>
    <col min="300" max="300" width="1" style="3" customWidth="1"/>
    <col min="301" max="301" width="1.42578125" style="3" customWidth="1"/>
    <col min="302" max="302" width="2.42578125" style="3" customWidth="1"/>
    <col min="303" max="303" width="4.140625" style="3" customWidth="1"/>
    <col min="304" max="304" width="2" style="3" customWidth="1"/>
    <col min="305" max="305" width="2.28515625" style="3" customWidth="1"/>
    <col min="306" max="306" width="3" style="3" customWidth="1"/>
    <col min="307" max="307" width="2" style="3" customWidth="1"/>
    <col min="308" max="308" width="4.28515625" style="3" customWidth="1"/>
    <col min="309" max="309" width="2.42578125" style="3" customWidth="1"/>
    <col min="310" max="310" width="0.28515625" style="3" customWidth="1"/>
    <col min="311" max="311" width="3.85546875" style="3" customWidth="1"/>
    <col min="312" max="312" width="2.5703125" style="3" customWidth="1"/>
    <col min="313" max="313" width="3.7109375" style="3" customWidth="1"/>
    <col min="314" max="314" width="0.5703125" style="3" customWidth="1"/>
    <col min="315" max="315" width="3" style="3" customWidth="1"/>
    <col min="316" max="316" width="0.42578125" style="3" customWidth="1"/>
    <col min="317" max="317" width="3" style="3" customWidth="1"/>
    <col min="318" max="318" width="2.140625" style="3" customWidth="1"/>
    <col min="319" max="320" width="3.28515625" style="3" customWidth="1"/>
    <col min="321" max="321" width="12.7109375" style="3" customWidth="1"/>
    <col min="322" max="322" width="0.28515625" style="3" customWidth="1"/>
    <col min="323" max="527" width="9.140625" style="3"/>
    <col min="528" max="528" width="4.140625" style="3" customWidth="1"/>
    <col min="529" max="529" width="8.7109375" style="3" customWidth="1"/>
    <col min="530" max="530" width="5.42578125" style="3" customWidth="1"/>
    <col min="531" max="531" width="2" style="3" customWidth="1"/>
    <col min="532" max="532" width="3.85546875" style="3" customWidth="1"/>
    <col min="533" max="533" width="1.42578125" style="3" customWidth="1"/>
    <col min="534" max="534" width="2.7109375" style="3" customWidth="1"/>
    <col min="535" max="535" width="2" style="3" customWidth="1"/>
    <col min="536" max="536" width="3.5703125" style="3" customWidth="1"/>
    <col min="537" max="537" width="1.42578125" style="3" customWidth="1"/>
    <col min="538" max="538" width="0.7109375" style="3" customWidth="1"/>
    <col min="539" max="539" width="1.5703125" style="3" customWidth="1"/>
    <col min="540" max="540" width="4.85546875" style="3" customWidth="1"/>
    <col min="541" max="541" width="3.28515625" style="3" customWidth="1"/>
    <col min="542" max="542" width="28.28515625" style="3" customWidth="1"/>
    <col min="543" max="543" width="3.42578125" style="3" customWidth="1"/>
    <col min="544" max="544" width="0.7109375" style="3" customWidth="1"/>
    <col min="545" max="545" width="2.85546875" style="3" customWidth="1"/>
    <col min="546" max="546" width="3.7109375" style="3" customWidth="1"/>
    <col min="547" max="547" width="0.42578125" style="3" customWidth="1"/>
    <col min="548" max="548" width="3.28515625" style="3" customWidth="1"/>
    <col min="549" max="549" width="5.42578125" style="3" customWidth="1"/>
    <col min="550" max="551" width="2" style="3" customWidth="1"/>
    <col min="552" max="552" width="1" style="3" customWidth="1"/>
    <col min="553" max="553" width="3" style="3" customWidth="1"/>
    <col min="554" max="554" width="5.28515625" style="3" customWidth="1"/>
    <col min="555" max="555" width="8.85546875" style="3" customWidth="1"/>
    <col min="556" max="556" width="1" style="3" customWidth="1"/>
    <col min="557" max="557" width="1.42578125" style="3" customWidth="1"/>
    <col min="558" max="558" width="2.42578125" style="3" customWidth="1"/>
    <col min="559" max="559" width="4.140625" style="3" customWidth="1"/>
    <col min="560" max="560" width="2" style="3" customWidth="1"/>
    <col min="561" max="561" width="2.28515625" style="3" customWidth="1"/>
    <col min="562" max="562" width="3" style="3" customWidth="1"/>
    <col min="563" max="563" width="2" style="3" customWidth="1"/>
    <col min="564" max="564" width="4.28515625" style="3" customWidth="1"/>
    <col min="565" max="565" width="2.42578125" style="3" customWidth="1"/>
    <col min="566" max="566" width="0.28515625" style="3" customWidth="1"/>
    <col min="567" max="567" width="3.85546875" style="3" customWidth="1"/>
    <col min="568" max="568" width="2.5703125" style="3" customWidth="1"/>
    <col min="569" max="569" width="3.7109375" style="3" customWidth="1"/>
    <col min="570" max="570" width="0.5703125" style="3" customWidth="1"/>
    <col min="571" max="571" width="3" style="3" customWidth="1"/>
    <col min="572" max="572" width="0.42578125" style="3" customWidth="1"/>
    <col min="573" max="573" width="3" style="3" customWidth="1"/>
    <col min="574" max="574" width="2.140625" style="3" customWidth="1"/>
    <col min="575" max="576" width="3.28515625" style="3" customWidth="1"/>
    <col min="577" max="577" width="12.7109375" style="3" customWidth="1"/>
    <col min="578" max="578" width="0.28515625" style="3" customWidth="1"/>
    <col min="579" max="783" width="9.140625" style="3"/>
    <col min="784" max="784" width="4.140625" style="3" customWidth="1"/>
    <col min="785" max="785" width="8.7109375" style="3" customWidth="1"/>
    <col min="786" max="786" width="5.42578125" style="3" customWidth="1"/>
    <col min="787" max="787" width="2" style="3" customWidth="1"/>
    <col min="788" max="788" width="3.85546875" style="3" customWidth="1"/>
    <col min="789" max="789" width="1.42578125" style="3" customWidth="1"/>
    <col min="790" max="790" width="2.7109375" style="3" customWidth="1"/>
    <col min="791" max="791" width="2" style="3" customWidth="1"/>
    <col min="792" max="792" width="3.5703125" style="3" customWidth="1"/>
    <col min="793" max="793" width="1.42578125" style="3" customWidth="1"/>
    <col min="794" max="794" width="0.7109375" style="3" customWidth="1"/>
    <col min="795" max="795" width="1.5703125" style="3" customWidth="1"/>
    <col min="796" max="796" width="4.85546875" style="3" customWidth="1"/>
    <col min="797" max="797" width="3.28515625" style="3" customWidth="1"/>
    <col min="798" max="798" width="28.28515625" style="3" customWidth="1"/>
    <col min="799" max="799" width="3.42578125" style="3" customWidth="1"/>
    <col min="800" max="800" width="0.7109375" style="3" customWidth="1"/>
    <col min="801" max="801" width="2.85546875" style="3" customWidth="1"/>
    <col min="802" max="802" width="3.7109375" style="3" customWidth="1"/>
    <col min="803" max="803" width="0.42578125" style="3" customWidth="1"/>
    <col min="804" max="804" width="3.28515625" style="3" customWidth="1"/>
    <col min="805" max="805" width="5.42578125" style="3" customWidth="1"/>
    <col min="806" max="807" width="2" style="3" customWidth="1"/>
    <col min="808" max="808" width="1" style="3" customWidth="1"/>
    <col min="809" max="809" width="3" style="3" customWidth="1"/>
    <col min="810" max="810" width="5.28515625" style="3" customWidth="1"/>
    <col min="811" max="811" width="8.85546875" style="3" customWidth="1"/>
    <col min="812" max="812" width="1" style="3" customWidth="1"/>
    <col min="813" max="813" width="1.42578125" style="3" customWidth="1"/>
    <col min="814" max="814" width="2.42578125" style="3" customWidth="1"/>
    <col min="815" max="815" width="4.140625" style="3" customWidth="1"/>
    <col min="816" max="816" width="2" style="3" customWidth="1"/>
    <col min="817" max="817" width="2.28515625" style="3" customWidth="1"/>
    <col min="818" max="818" width="3" style="3" customWidth="1"/>
    <col min="819" max="819" width="2" style="3" customWidth="1"/>
    <col min="820" max="820" width="4.28515625" style="3" customWidth="1"/>
    <col min="821" max="821" width="2.42578125" style="3" customWidth="1"/>
    <col min="822" max="822" width="0.28515625" style="3" customWidth="1"/>
    <col min="823" max="823" width="3.85546875" style="3" customWidth="1"/>
    <col min="824" max="824" width="2.5703125" style="3" customWidth="1"/>
    <col min="825" max="825" width="3.7109375" style="3" customWidth="1"/>
    <col min="826" max="826" width="0.5703125" style="3" customWidth="1"/>
    <col min="827" max="827" width="3" style="3" customWidth="1"/>
    <col min="828" max="828" width="0.42578125" style="3" customWidth="1"/>
    <col min="829" max="829" width="3" style="3" customWidth="1"/>
    <col min="830" max="830" width="2.140625" style="3" customWidth="1"/>
    <col min="831" max="832" width="3.28515625" style="3" customWidth="1"/>
    <col min="833" max="833" width="12.7109375" style="3" customWidth="1"/>
    <col min="834" max="834" width="0.28515625" style="3" customWidth="1"/>
    <col min="835" max="1039" width="9.140625" style="3"/>
    <col min="1040" max="1040" width="4.140625" style="3" customWidth="1"/>
    <col min="1041" max="1041" width="8.7109375" style="3" customWidth="1"/>
    <col min="1042" max="1042" width="5.42578125" style="3" customWidth="1"/>
    <col min="1043" max="1043" width="2" style="3" customWidth="1"/>
    <col min="1044" max="1044" width="3.85546875" style="3" customWidth="1"/>
    <col min="1045" max="1045" width="1.42578125" style="3" customWidth="1"/>
    <col min="1046" max="1046" width="2.7109375" style="3" customWidth="1"/>
    <col min="1047" max="1047" width="2" style="3" customWidth="1"/>
    <col min="1048" max="1048" width="3.5703125" style="3" customWidth="1"/>
    <col min="1049" max="1049" width="1.42578125" style="3" customWidth="1"/>
    <col min="1050" max="1050" width="0.7109375" style="3" customWidth="1"/>
    <col min="1051" max="1051" width="1.5703125" style="3" customWidth="1"/>
    <col min="1052" max="1052" width="4.85546875" style="3" customWidth="1"/>
    <col min="1053" max="1053" width="3.28515625" style="3" customWidth="1"/>
    <col min="1054" max="1054" width="28.28515625" style="3" customWidth="1"/>
    <col min="1055" max="1055" width="3.42578125" style="3" customWidth="1"/>
    <col min="1056" max="1056" width="0.7109375" style="3" customWidth="1"/>
    <col min="1057" max="1057" width="2.85546875" style="3" customWidth="1"/>
    <col min="1058" max="1058" width="3.7109375" style="3" customWidth="1"/>
    <col min="1059" max="1059" width="0.42578125" style="3" customWidth="1"/>
    <col min="1060" max="1060" width="3.28515625" style="3" customWidth="1"/>
    <col min="1061" max="1061" width="5.42578125" style="3" customWidth="1"/>
    <col min="1062" max="1063" width="2" style="3" customWidth="1"/>
    <col min="1064" max="1064" width="1" style="3" customWidth="1"/>
    <col min="1065" max="1065" width="3" style="3" customWidth="1"/>
    <col min="1066" max="1066" width="5.28515625" style="3" customWidth="1"/>
    <col min="1067" max="1067" width="8.85546875" style="3" customWidth="1"/>
    <col min="1068" max="1068" width="1" style="3" customWidth="1"/>
    <col min="1069" max="1069" width="1.42578125" style="3" customWidth="1"/>
    <col min="1070" max="1070" width="2.42578125" style="3" customWidth="1"/>
    <col min="1071" max="1071" width="4.140625" style="3" customWidth="1"/>
    <col min="1072" max="1072" width="2" style="3" customWidth="1"/>
    <col min="1073" max="1073" width="2.28515625" style="3" customWidth="1"/>
    <col min="1074" max="1074" width="3" style="3" customWidth="1"/>
    <col min="1075" max="1075" width="2" style="3" customWidth="1"/>
    <col min="1076" max="1076" width="4.28515625" style="3" customWidth="1"/>
    <col min="1077" max="1077" width="2.42578125" style="3" customWidth="1"/>
    <col min="1078" max="1078" width="0.28515625" style="3" customWidth="1"/>
    <col min="1079" max="1079" width="3.85546875" style="3" customWidth="1"/>
    <col min="1080" max="1080" width="2.5703125" style="3" customWidth="1"/>
    <col min="1081" max="1081" width="3.7109375" style="3" customWidth="1"/>
    <col min="1082" max="1082" width="0.5703125" style="3" customWidth="1"/>
    <col min="1083" max="1083" width="3" style="3" customWidth="1"/>
    <col min="1084" max="1084" width="0.42578125" style="3" customWidth="1"/>
    <col min="1085" max="1085" width="3" style="3" customWidth="1"/>
    <col min="1086" max="1086" width="2.140625" style="3" customWidth="1"/>
    <col min="1087" max="1088" width="3.28515625" style="3" customWidth="1"/>
    <col min="1089" max="1089" width="12.7109375" style="3" customWidth="1"/>
    <col min="1090" max="1090" width="0.28515625" style="3" customWidth="1"/>
    <col min="1091" max="1295" width="9.140625" style="3"/>
    <col min="1296" max="1296" width="4.140625" style="3" customWidth="1"/>
    <col min="1297" max="1297" width="8.7109375" style="3" customWidth="1"/>
    <col min="1298" max="1298" width="5.42578125" style="3" customWidth="1"/>
    <col min="1299" max="1299" width="2" style="3" customWidth="1"/>
    <col min="1300" max="1300" width="3.85546875" style="3" customWidth="1"/>
    <col min="1301" max="1301" width="1.42578125" style="3" customWidth="1"/>
    <col min="1302" max="1302" width="2.7109375" style="3" customWidth="1"/>
    <col min="1303" max="1303" width="2" style="3" customWidth="1"/>
    <col min="1304" max="1304" width="3.5703125" style="3" customWidth="1"/>
    <col min="1305" max="1305" width="1.42578125" style="3" customWidth="1"/>
    <col min="1306" max="1306" width="0.7109375" style="3" customWidth="1"/>
    <col min="1307" max="1307" width="1.5703125" style="3" customWidth="1"/>
    <col min="1308" max="1308" width="4.85546875" style="3" customWidth="1"/>
    <col min="1309" max="1309" width="3.28515625" style="3" customWidth="1"/>
    <col min="1310" max="1310" width="28.28515625" style="3" customWidth="1"/>
    <col min="1311" max="1311" width="3.42578125" style="3" customWidth="1"/>
    <col min="1312" max="1312" width="0.7109375" style="3" customWidth="1"/>
    <col min="1313" max="1313" width="2.85546875" style="3" customWidth="1"/>
    <col min="1314" max="1314" width="3.7109375" style="3" customWidth="1"/>
    <col min="1315" max="1315" width="0.42578125" style="3" customWidth="1"/>
    <col min="1316" max="1316" width="3.28515625" style="3" customWidth="1"/>
    <col min="1317" max="1317" width="5.42578125" style="3" customWidth="1"/>
    <col min="1318" max="1319" width="2" style="3" customWidth="1"/>
    <col min="1320" max="1320" width="1" style="3" customWidth="1"/>
    <col min="1321" max="1321" width="3" style="3" customWidth="1"/>
    <col min="1322" max="1322" width="5.28515625" style="3" customWidth="1"/>
    <col min="1323" max="1323" width="8.85546875" style="3" customWidth="1"/>
    <col min="1324" max="1324" width="1" style="3" customWidth="1"/>
    <col min="1325" max="1325" width="1.42578125" style="3" customWidth="1"/>
    <col min="1326" max="1326" width="2.42578125" style="3" customWidth="1"/>
    <col min="1327" max="1327" width="4.140625" style="3" customWidth="1"/>
    <col min="1328" max="1328" width="2" style="3" customWidth="1"/>
    <col min="1329" max="1329" width="2.28515625" style="3" customWidth="1"/>
    <col min="1330" max="1330" width="3" style="3" customWidth="1"/>
    <col min="1331" max="1331" width="2" style="3" customWidth="1"/>
    <col min="1332" max="1332" width="4.28515625" style="3" customWidth="1"/>
    <col min="1333" max="1333" width="2.42578125" style="3" customWidth="1"/>
    <col min="1334" max="1334" width="0.28515625" style="3" customWidth="1"/>
    <col min="1335" max="1335" width="3.85546875" style="3" customWidth="1"/>
    <col min="1336" max="1336" width="2.5703125" style="3" customWidth="1"/>
    <col min="1337" max="1337" width="3.7109375" style="3" customWidth="1"/>
    <col min="1338" max="1338" width="0.5703125" style="3" customWidth="1"/>
    <col min="1339" max="1339" width="3" style="3" customWidth="1"/>
    <col min="1340" max="1340" width="0.42578125" style="3" customWidth="1"/>
    <col min="1341" max="1341" width="3" style="3" customWidth="1"/>
    <col min="1342" max="1342" width="2.140625" style="3" customWidth="1"/>
    <col min="1343" max="1344" width="3.28515625" style="3" customWidth="1"/>
    <col min="1345" max="1345" width="12.7109375" style="3" customWidth="1"/>
    <col min="1346" max="1346" width="0.28515625" style="3" customWidth="1"/>
    <col min="1347" max="1551" width="9.140625" style="3"/>
    <col min="1552" max="1552" width="4.140625" style="3" customWidth="1"/>
    <col min="1553" max="1553" width="8.7109375" style="3" customWidth="1"/>
    <col min="1554" max="1554" width="5.42578125" style="3" customWidth="1"/>
    <col min="1555" max="1555" width="2" style="3" customWidth="1"/>
    <col min="1556" max="1556" width="3.85546875" style="3" customWidth="1"/>
    <col min="1557" max="1557" width="1.42578125" style="3" customWidth="1"/>
    <col min="1558" max="1558" width="2.7109375" style="3" customWidth="1"/>
    <col min="1559" max="1559" width="2" style="3" customWidth="1"/>
    <col min="1560" max="1560" width="3.5703125" style="3" customWidth="1"/>
    <col min="1561" max="1561" width="1.42578125" style="3" customWidth="1"/>
    <col min="1562" max="1562" width="0.7109375" style="3" customWidth="1"/>
    <col min="1563" max="1563" width="1.5703125" style="3" customWidth="1"/>
    <col min="1564" max="1564" width="4.85546875" style="3" customWidth="1"/>
    <col min="1565" max="1565" width="3.28515625" style="3" customWidth="1"/>
    <col min="1566" max="1566" width="28.28515625" style="3" customWidth="1"/>
    <col min="1567" max="1567" width="3.42578125" style="3" customWidth="1"/>
    <col min="1568" max="1568" width="0.7109375" style="3" customWidth="1"/>
    <col min="1569" max="1569" width="2.85546875" style="3" customWidth="1"/>
    <col min="1570" max="1570" width="3.7109375" style="3" customWidth="1"/>
    <col min="1571" max="1571" width="0.42578125" style="3" customWidth="1"/>
    <col min="1572" max="1572" width="3.28515625" style="3" customWidth="1"/>
    <col min="1573" max="1573" width="5.42578125" style="3" customWidth="1"/>
    <col min="1574" max="1575" width="2" style="3" customWidth="1"/>
    <col min="1576" max="1576" width="1" style="3" customWidth="1"/>
    <col min="1577" max="1577" width="3" style="3" customWidth="1"/>
    <col min="1578" max="1578" width="5.28515625" style="3" customWidth="1"/>
    <col min="1579" max="1579" width="8.85546875" style="3" customWidth="1"/>
    <col min="1580" max="1580" width="1" style="3" customWidth="1"/>
    <col min="1581" max="1581" width="1.42578125" style="3" customWidth="1"/>
    <col min="1582" max="1582" width="2.42578125" style="3" customWidth="1"/>
    <col min="1583" max="1583" width="4.140625" style="3" customWidth="1"/>
    <col min="1584" max="1584" width="2" style="3" customWidth="1"/>
    <col min="1585" max="1585" width="2.28515625" style="3" customWidth="1"/>
    <col min="1586" max="1586" width="3" style="3" customWidth="1"/>
    <col min="1587" max="1587" width="2" style="3" customWidth="1"/>
    <col min="1588" max="1588" width="4.28515625" style="3" customWidth="1"/>
    <col min="1589" max="1589" width="2.42578125" style="3" customWidth="1"/>
    <col min="1590" max="1590" width="0.28515625" style="3" customWidth="1"/>
    <col min="1591" max="1591" width="3.85546875" style="3" customWidth="1"/>
    <col min="1592" max="1592" width="2.5703125" style="3" customWidth="1"/>
    <col min="1593" max="1593" width="3.7109375" style="3" customWidth="1"/>
    <col min="1594" max="1594" width="0.5703125" style="3" customWidth="1"/>
    <col min="1595" max="1595" width="3" style="3" customWidth="1"/>
    <col min="1596" max="1596" width="0.42578125" style="3" customWidth="1"/>
    <col min="1597" max="1597" width="3" style="3" customWidth="1"/>
    <col min="1598" max="1598" width="2.140625" style="3" customWidth="1"/>
    <col min="1599" max="1600" width="3.28515625" style="3" customWidth="1"/>
    <col min="1601" max="1601" width="12.7109375" style="3" customWidth="1"/>
    <col min="1602" max="1602" width="0.28515625" style="3" customWidth="1"/>
    <col min="1603" max="1807" width="9.140625" style="3"/>
    <col min="1808" max="1808" width="4.140625" style="3" customWidth="1"/>
    <col min="1809" max="1809" width="8.7109375" style="3" customWidth="1"/>
    <col min="1810" max="1810" width="5.42578125" style="3" customWidth="1"/>
    <col min="1811" max="1811" width="2" style="3" customWidth="1"/>
    <col min="1812" max="1812" width="3.85546875" style="3" customWidth="1"/>
    <col min="1813" max="1813" width="1.42578125" style="3" customWidth="1"/>
    <col min="1814" max="1814" width="2.7109375" style="3" customWidth="1"/>
    <col min="1815" max="1815" width="2" style="3" customWidth="1"/>
    <col min="1816" max="1816" width="3.5703125" style="3" customWidth="1"/>
    <col min="1817" max="1817" width="1.42578125" style="3" customWidth="1"/>
    <col min="1818" max="1818" width="0.7109375" style="3" customWidth="1"/>
    <col min="1819" max="1819" width="1.5703125" style="3" customWidth="1"/>
    <col min="1820" max="1820" width="4.85546875" style="3" customWidth="1"/>
    <col min="1821" max="1821" width="3.28515625" style="3" customWidth="1"/>
    <col min="1822" max="1822" width="28.28515625" style="3" customWidth="1"/>
    <col min="1823" max="1823" width="3.42578125" style="3" customWidth="1"/>
    <col min="1824" max="1824" width="0.7109375" style="3" customWidth="1"/>
    <col min="1825" max="1825" width="2.85546875" style="3" customWidth="1"/>
    <col min="1826" max="1826" width="3.7109375" style="3" customWidth="1"/>
    <col min="1827" max="1827" width="0.42578125" style="3" customWidth="1"/>
    <col min="1828" max="1828" width="3.28515625" style="3" customWidth="1"/>
    <col min="1829" max="1829" width="5.42578125" style="3" customWidth="1"/>
    <col min="1830" max="1831" width="2" style="3" customWidth="1"/>
    <col min="1832" max="1832" width="1" style="3" customWidth="1"/>
    <col min="1833" max="1833" width="3" style="3" customWidth="1"/>
    <col min="1834" max="1834" width="5.28515625" style="3" customWidth="1"/>
    <col min="1835" max="1835" width="8.85546875" style="3" customWidth="1"/>
    <col min="1836" max="1836" width="1" style="3" customWidth="1"/>
    <col min="1837" max="1837" width="1.42578125" style="3" customWidth="1"/>
    <col min="1838" max="1838" width="2.42578125" style="3" customWidth="1"/>
    <col min="1839" max="1839" width="4.140625" style="3" customWidth="1"/>
    <col min="1840" max="1840" width="2" style="3" customWidth="1"/>
    <col min="1841" max="1841" width="2.28515625" style="3" customWidth="1"/>
    <col min="1842" max="1842" width="3" style="3" customWidth="1"/>
    <col min="1843" max="1843" width="2" style="3" customWidth="1"/>
    <col min="1844" max="1844" width="4.28515625" style="3" customWidth="1"/>
    <col min="1845" max="1845" width="2.42578125" style="3" customWidth="1"/>
    <col min="1846" max="1846" width="0.28515625" style="3" customWidth="1"/>
    <col min="1847" max="1847" width="3.85546875" style="3" customWidth="1"/>
    <col min="1848" max="1848" width="2.5703125" style="3" customWidth="1"/>
    <col min="1849" max="1849" width="3.7109375" style="3" customWidth="1"/>
    <col min="1850" max="1850" width="0.5703125" style="3" customWidth="1"/>
    <col min="1851" max="1851" width="3" style="3" customWidth="1"/>
    <col min="1852" max="1852" width="0.42578125" style="3" customWidth="1"/>
    <col min="1853" max="1853" width="3" style="3" customWidth="1"/>
    <col min="1854" max="1854" width="2.140625" style="3" customWidth="1"/>
    <col min="1855" max="1856" width="3.28515625" style="3" customWidth="1"/>
    <col min="1857" max="1857" width="12.7109375" style="3" customWidth="1"/>
    <col min="1858" max="1858" width="0.28515625" style="3" customWidth="1"/>
    <col min="1859" max="2063" width="9.140625" style="3"/>
    <col min="2064" max="2064" width="4.140625" style="3" customWidth="1"/>
    <col min="2065" max="2065" width="8.7109375" style="3" customWidth="1"/>
    <col min="2066" max="2066" width="5.42578125" style="3" customWidth="1"/>
    <col min="2067" max="2067" width="2" style="3" customWidth="1"/>
    <col min="2068" max="2068" width="3.85546875" style="3" customWidth="1"/>
    <col min="2069" max="2069" width="1.42578125" style="3" customWidth="1"/>
    <col min="2070" max="2070" width="2.7109375" style="3" customWidth="1"/>
    <col min="2071" max="2071" width="2" style="3" customWidth="1"/>
    <col min="2072" max="2072" width="3.5703125" style="3" customWidth="1"/>
    <col min="2073" max="2073" width="1.42578125" style="3" customWidth="1"/>
    <col min="2074" max="2074" width="0.7109375" style="3" customWidth="1"/>
    <col min="2075" max="2075" width="1.5703125" style="3" customWidth="1"/>
    <col min="2076" max="2076" width="4.85546875" style="3" customWidth="1"/>
    <col min="2077" max="2077" width="3.28515625" style="3" customWidth="1"/>
    <col min="2078" max="2078" width="28.28515625" style="3" customWidth="1"/>
    <col min="2079" max="2079" width="3.42578125" style="3" customWidth="1"/>
    <col min="2080" max="2080" width="0.7109375" style="3" customWidth="1"/>
    <col min="2081" max="2081" width="2.85546875" style="3" customWidth="1"/>
    <col min="2082" max="2082" width="3.7109375" style="3" customWidth="1"/>
    <col min="2083" max="2083" width="0.42578125" style="3" customWidth="1"/>
    <col min="2084" max="2084" width="3.28515625" style="3" customWidth="1"/>
    <col min="2085" max="2085" width="5.42578125" style="3" customWidth="1"/>
    <col min="2086" max="2087" width="2" style="3" customWidth="1"/>
    <col min="2088" max="2088" width="1" style="3" customWidth="1"/>
    <col min="2089" max="2089" width="3" style="3" customWidth="1"/>
    <col min="2090" max="2090" width="5.28515625" style="3" customWidth="1"/>
    <col min="2091" max="2091" width="8.85546875" style="3" customWidth="1"/>
    <col min="2092" max="2092" width="1" style="3" customWidth="1"/>
    <col min="2093" max="2093" width="1.42578125" style="3" customWidth="1"/>
    <col min="2094" max="2094" width="2.42578125" style="3" customWidth="1"/>
    <col min="2095" max="2095" width="4.140625" style="3" customWidth="1"/>
    <col min="2096" max="2096" width="2" style="3" customWidth="1"/>
    <col min="2097" max="2097" width="2.28515625" style="3" customWidth="1"/>
    <col min="2098" max="2098" width="3" style="3" customWidth="1"/>
    <col min="2099" max="2099" width="2" style="3" customWidth="1"/>
    <col min="2100" max="2100" width="4.28515625" style="3" customWidth="1"/>
    <col min="2101" max="2101" width="2.42578125" style="3" customWidth="1"/>
    <col min="2102" max="2102" width="0.28515625" style="3" customWidth="1"/>
    <col min="2103" max="2103" width="3.85546875" style="3" customWidth="1"/>
    <col min="2104" max="2104" width="2.5703125" style="3" customWidth="1"/>
    <col min="2105" max="2105" width="3.7109375" style="3" customWidth="1"/>
    <col min="2106" max="2106" width="0.5703125" style="3" customWidth="1"/>
    <col min="2107" max="2107" width="3" style="3" customWidth="1"/>
    <col min="2108" max="2108" width="0.42578125" style="3" customWidth="1"/>
    <col min="2109" max="2109" width="3" style="3" customWidth="1"/>
    <col min="2110" max="2110" width="2.140625" style="3" customWidth="1"/>
    <col min="2111" max="2112" width="3.28515625" style="3" customWidth="1"/>
    <col min="2113" max="2113" width="12.7109375" style="3" customWidth="1"/>
    <col min="2114" max="2114" width="0.28515625" style="3" customWidth="1"/>
    <col min="2115" max="2319" width="9.140625" style="3"/>
    <col min="2320" max="2320" width="4.140625" style="3" customWidth="1"/>
    <col min="2321" max="2321" width="8.7109375" style="3" customWidth="1"/>
    <col min="2322" max="2322" width="5.42578125" style="3" customWidth="1"/>
    <col min="2323" max="2323" width="2" style="3" customWidth="1"/>
    <col min="2324" max="2324" width="3.85546875" style="3" customWidth="1"/>
    <col min="2325" max="2325" width="1.42578125" style="3" customWidth="1"/>
    <col min="2326" max="2326" width="2.7109375" style="3" customWidth="1"/>
    <col min="2327" max="2327" width="2" style="3" customWidth="1"/>
    <col min="2328" max="2328" width="3.5703125" style="3" customWidth="1"/>
    <col min="2329" max="2329" width="1.42578125" style="3" customWidth="1"/>
    <col min="2330" max="2330" width="0.7109375" style="3" customWidth="1"/>
    <col min="2331" max="2331" width="1.5703125" style="3" customWidth="1"/>
    <col min="2332" max="2332" width="4.85546875" style="3" customWidth="1"/>
    <col min="2333" max="2333" width="3.28515625" style="3" customWidth="1"/>
    <col min="2334" max="2334" width="28.28515625" style="3" customWidth="1"/>
    <col min="2335" max="2335" width="3.42578125" style="3" customWidth="1"/>
    <col min="2336" max="2336" width="0.7109375" style="3" customWidth="1"/>
    <col min="2337" max="2337" width="2.85546875" style="3" customWidth="1"/>
    <col min="2338" max="2338" width="3.7109375" style="3" customWidth="1"/>
    <col min="2339" max="2339" width="0.42578125" style="3" customWidth="1"/>
    <col min="2340" max="2340" width="3.28515625" style="3" customWidth="1"/>
    <col min="2341" max="2341" width="5.42578125" style="3" customWidth="1"/>
    <col min="2342" max="2343" width="2" style="3" customWidth="1"/>
    <col min="2344" max="2344" width="1" style="3" customWidth="1"/>
    <col min="2345" max="2345" width="3" style="3" customWidth="1"/>
    <col min="2346" max="2346" width="5.28515625" style="3" customWidth="1"/>
    <col min="2347" max="2347" width="8.85546875" style="3" customWidth="1"/>
    <col min="2348" max="2348" width="1" style="3" customWidth="1"/>
    <col min="2349" max="2349" width="1.42578125" style="3" customWidth="1"/>
    <col min="2350" max="2350" width="2.42578125" style="3" customWidth="1"/>
    <col min="2351" max="2351" width="4.140625" style="3" customWidth="1"/>
    <col min="2352" max="2352" width="2" style="3" customWidth="1"/>
    <col min="2353" max="2353" width="2.28515625" style="3" customWidth="1"/>
    <col min="2354" max="2354" width="3" style="3" customWidth="1"/>
    <col min="2355" max="2355" width="2" style="3" customWidth="1"/>
    <col min="2356" max="2356" width="4.28515625" style="3" customWidth="1"/>
    <col min="2357" max="2357" width="2.42578125" style="3" customWidth="1"/>
    <col min="2358" max="2358" width="0.28515625" style="3" customWidth="1"/>
    <col min="2359" max="2359" width="3.85546875" style="3" customWidth="1"/>
    <col min="2360" max="2360" width="2.5703125" style="3" customWidth="1"/>
    <col min="2361" max="2361" width="3.7109375" style="3" customWidth="1"/>
    <col min="2362" max="2362" width="0.5703125" style="3" customWidth="1"/>
    <col min="2363" max="2363" width="3" style="3" customWidth="1"/>
    <col min="2364" max="2364" width="0.42578125" style="3" customWidth="1"/>
    <col min="2365" max="2365" width="3" style="3" customWidth="1"/>
    <col min="2366" max="2366" width="2.140625" style="3" customWidth="1"/>
    <col min="2367" max="2368" width="3.28515625" style="3" customWidth="1"/>
    <col min="2369" max="2369" width="12.7109375" style="3" customWidth="1"/>
    <col min="2370" max="2370" width="0.28515625" style="3" customWidth="1"/>
    <col min="2371" max="2575" width="9.140625" style="3"/>
    <col min="2576" max="2576" width="4.140625" style="3" customWidth="1"/>
    <col min="2577" max="2577" width="8.7109375" style="3" customWidth="1"/>
    <col min="2578" max="2578" width="5.42578125" style="3" customWidth="1"/>
    <col min="2579" max="2579" width="2" style="3" customWidth="1"/>
    <col min="2580" max="2580" width="3.85546875" style="3" customWidth="1"/>
    <col min="2581" max="2581" width="1.42578125" style="3" customWidth="1"/>
    <col min="2582" max="2582" width="2.7109375" style="3" customWidth="1"/>
    <col min="2583" max="2583" width="2" style="3" customWidth="1"/>
    <col min="2584" max="2584" width="3.5703125" style="3" customWidth="1"/>
    <col min="2585" max="2585" width="1.42578125" style="3" customWidth="1"/>
    <col min="2586" max="2586" width="0.7109375" style="3" customWidth="1"/>
    <col min="2587" max="2587" width="1.5703125" style="3" customWidth="1"/>
    <col min="2588" max="2588" width="4.85546875" style="3" customWidth="1"/>
    <col min="2589" max="2589" width="3.28515625" style="3" customWidth="1"/>
    <col min="2590" max="2590" width="28.28515625" style="3" customWidth="1"/>
    <col min="2591" max="2591" width="3.42578125" style="3" customWidth="1"/>
    <col min="2592" max="2592" width="0.7109375" style="3" customWidth="1"/>
    <col min="2593" max="2593" width="2.85546875" style="3" customWidth="1"/>
    <col min="2594" max="2594" width="3.7109375" style="3" customWidth="1"/>
    <col min="2595" max="2595" width="0.42578125" style="3" customWidth="1"/>
    <col min="2596" max="2596" width="3.28515625" style="3" customWidth="1"/>
    <col min="2597" max="2597" width="5.42578125" style="3" customWidth="1"/>
    <col min="2598" max="2599" width="2" style="3" customWidth="1"/>
    <col min="2600" max="2600" width="1" style="3" customWidth="1"/>
    <col min="2601" max="2601" width="3" style="3" customWidth="1"/>
    <col min="2602" max="2602" width="5.28515625" style="3" customWidth="1"/>
    <col min="2603" max="2603" width="8.85546875" style="3" customWidth="1"/>
    <col min="2604" max="2604" width="1" style="3" customWidth="1"/>
    <col min="2605" max="2605" width="1.42578125" style="3" customWidth="1"/>
    <col min="2606" max="2606" width="2.42578125" style="3" customWidth="1"/>
    <col min="2607" max="2607" width="4.140625" style="3" customWidth="1"/>
    <col min="2608" max="2608" width="2" style="3" customWidth="1"/>
    <col min="2609" max="2609" width="2.28515625" style="3" customWidth="1"/>
    <col min="2610" max="2610" width="3" style="3" customWidth="1"/>
    <col min="2611" max="2611" width="2" style="3" customWidth="1"/>
    <col min="2612" max="2612" width="4.28515625" style="3" customWidth="1"/>
    <col min="2613" max="2613" width="2.42578125" style="3" customWidth="1"/>
    <col min="2614" max="2614" width="0.28515625" style="3" customWidth="1"/>
    <col min="2615" max="2615" width="3.85546875" style="3" customWidth="1"/>
    <col min="2616" max="2616" width="2.5703125" style="3" customWidth="1"/>
    <col min="2617" max="2617" width="3.7109375" style="3" customWidth="1"/>
    <col min="2618" max="2618" width="0.5703125" style="3" customWidth="1"/>
    <col min="2619" max="2619" width="3" style="3" customWidth="1"/>
    <col min="2620" max="2620" width="0.42578125" style="3" customWidth="1"/>
    <col min="2621" max="2621" width="3" style="3" customWidth="1"/>
    <col min="2622" max="2622" width="2.140625" style="3" customWidth="1"/>
    <col min="2623" max="2624" width="3.28515625" style="3" customWidth="1"/>
    <col min="2625" max="2625" width="12.7109375" style="3" customWidth="1"/>
    <col min="2626" max="2626" width="0.28515625" style="3" customWidth="1"/>
    <col min="2627" max="2831" width="9.140625" style="3"/>
    <col min="2832" max="2832" width="4.140625" style="3" customWidth="1"/>
    <col min="2833" max="2833" width="8.7109375" style="3" customWidth="1"/>
    <col min="2834" max="2834" width="5.42578125" style="3" customWidth="1"/>
    <col min="2835" max="2835" width="2" style="3" customWidth="1"/>
    <col min="2836" max="2836" width="3.85546875" style="3" customWidth="1"/>
    <col min="2837" max="2837" width="1.42578125" style="3" customWidth="1"/>
    <col min="2838" max="2838" width="2.7109375" style="3" customWidth="1"/>
    <col min="2839" max="2839" width="2" style="3" customWidth="1"/>
    <col min="2840" max="2840" width="3.5703125" style="3" customWidth="1"/>
    <col min="2841" max="2841" width="1.42578125" style="3" customWidth="1"/>
    <col min="2842" max="2842" width="0.7109375" style="3" customWidth="1"/>
    <col min="2843" max="2843" width="1.5703125" style="3" customWidth="1"/>
    <col min="2844" max="2844" width="4.85546875" style="3" customWidth="1"/>
    <col min="2845" max="2845" width="3.28515625" style="3" customWidth="1"/>
    <col min="2846" max="2846" width="28.28515625" style="3" customWidth="1"/>
    <col min="2847" max="2847" width="3.42578125" style="3" customWidth="1"/>
    <col min="2848" max="2848" width="0.7109375" style="3" customWidth="1"/>
    <col min="2849" max="2849" width="2.85546875" style="3" customWidth="1"/>
    <col min="2850" max="2850" width="3.7109375" style="3" customWidth="1"/>
    <col min="2851" max="2851" width="0.42578125" style="3" customWidth="1"/>
    <col min="2852" max="2852" width="3.28515625" style="3" customWidth="1"/>
    <col min="2853" max="2853" width="5.42578125" style="3" customWidth="1"/>
    <col min="2854" max="2855" width="2" style="3" customWidth="1"/>
    <col min="2856" max="2856" width="1" style="3" customWidth="1"/>
    <col min="2857" max="2857" width="3" style="3" customWidth="1"/>
    <col min="2858" max="2858" width="5.28515625" style="3" customWidth="1"/>
    <col min="2859" max="2859" width="8.85546875" style="3" customWidth="1"/>
    <col min="2860" max="2860" width="1" style="3" customWidth="1"/>
    <col min="2861" max="2861" width="1.42578125" style="3" customWidth="1"/>
    <col min="2862" max="2862" width="2.42578125" style="3" customWidth="1"/>
    <col min="2863" max="2863" width="4.140625" style="3" customWidth="1"/>
    <col min="2864" max="2864" width="2" style="3" customWidth="1"/>
    <col min="2865" max="2865" width="2.28515625" style="3" customWidth="1"/>
    <col min="2866" max="2866" width="3" style="3" customWidth="1"/>
    <col min="2867" max="2867" width="2" style="3" customWidth="1"/>
    <col min="2868" max="2868" width="4.28515625" style="3" customWidth="1"/>
    <col min="2869" max="2869" width="2.42578125" style="3" customWidth="1"/>
    <col min="2870" max="2870" width="0.28515625" style="3" customWidth="1"/>
    <col min="2871" max="2871" width="3.85546875" style="3" customWidth="1"/>
    <col min="2872" max="2872" width="2.5703125" style="3" customWidth="1"/>
    <col min="2873" max="2873" width="3.7109375" style="3" customWidth="1"/>
    <col min="2874" max="2874" width="0.5703125" style="3" customWidth="1"/>
    <col min="2875" max="2875" width="3" style="3" customWidth="1"/>
    <col min="2876" max="2876" width="0.42578125" style="3" customWidth="1"/>
    <col min="2877" max="2877" width="3" style="3" customWidth="1"/>
    <col min="2878" max="2878" width="2.140625" style="3" customWidth="1"/>
    <col min="2879" max="2880" width="3.28515625" style="3" customWidth="1"/>
    <col min="2881" max="2881" width="12.7109375" style="3" customWidth="1"/>
    <col min="2882" max="2882" width="0.28515625" style="3" customWidth="1"/>
    <col min="2883" max="3087" width="9.140625" style="3"/>
    <col min="3088" max="3088" width="4.140625" style="3" customWidth="1"/>
    <col min="3089" max="3089" width="8.7109375" style="3" customWidth="1"/>
    <col min="3090" max="3090" width="5.42578125" style="3" customWidth="1"/>
    <col min="3091" max="3091" width="2" style="3" customWidth="1"/>
    <col min="3092" max="3092" width="3.85546875" style="3" customWidth="1"/>
    <col min="3093" max="3093" width="1.42578125" style="3" customWidth="1"/>
    <col min="3094" max="3094" width="2.7109375" style="3" customWidth="1"/>
    <col min="3095" max="3095" width="2" style="3" customWidth="1"/>
    <col min="3096" max="3096" width="3.5703125" style="3" customWidth="1"/>
    <col min="3097" max="3097" width="1.42578125" style="3" customWidth="1"/>
    <col min="3098" max="3098" width="0.7109375" style="3" customWidth="1"/>
    <col min="3099" max="3099" width="1.5703125" style="3" customWidth="1"/>
    <col min="3100" max="3100" width="4.85546875" style="3" customWidth="1"/>
    <col min="3101" max="3101" width="3.28515625" style="3" customWidth="1"/>
    <col min="3102" max="3102" width="28.28515625" style="3" customWidth="1"/>
    <col min="3103" max="3103" width="3.42578125" style="3" customWidth="1"/>
    <col min="3104" max="3104" width="0.7109375" style="3" customWidth="1"/>
    <col min="3105" max="3105" width="2.85546875" style="3" customWidth="1"/>
    <col min="3106" max="3106" width="3.7109375" style="3" customWidth="1"/>
    <col min="3107" max="3107" width="0.42578125" style="3" customWidth="1"/>
    <col min="3108" max="3108" width="3.28515625" style="3" customWidth="1"/>
    <col min="3109" max="3109" width="5.42578125" style="3" customWidth="1"/>
    <col min="3110" max="3111" width="2" style="3" customWidth="1"/>
    <col min="3112" max="3112" width="1" style="3" customWidth="1"/>
    <col min="3113" max="3113" width="3" style="3" customWidth="1"/>
    <col min="3114" max="3114" width="5.28515625" style="3" customWidth="1"/>
    <col min="3115" max="3115" width="8.85546875" style="3" customWidth="1"/>
    <col min="3116" max="3116" width="1" style="3" customWidth="1"/>
    <col min="3117" max="3117" width="1.42578125" style="3" customWidth="1"/>
    <col min="3118" max="3118" width="2.42578125" style="3" customWidth="1"/>
    <col min="3119" max="3119" width="4.140625" style="3" customWidth="1"/>
    <col min="3120" max="3120" width="2" style="3" customWidth="1"/>
    <col min="3121" max="3121" width="2.28515625" style="3" customWidth="1"/>
    <col min="3122" max="3122" width="3" style="3" customWidth="1"/>
    <col min="3123" max="3123" width="2" style="3" customWidth="1"/>
    <col min="3124" max="3124" width="4.28515625" style="3" customWidth="1"/>
    <col min="3125" max="3125" width="2.42578125" style="3" customWidth="1"/>
    <col min="3126" max="3126" width="0.28515625" style="3" customWidth="1"/>
    <col min="3127" max="3127" width="3.85546875" style="3" customWidth="1"/>
    <col min="3128" max="3128" width="2.5703125" style="3" customWidth="1"/>
    <col min="3129" max="3129" width="3.7109375" style="3" customWidth="1"/>
    <col min="3130" max="3130" width="0.5703125" style="3" customWidth="1"/>
    <col min="3131" max="3131" width="3" style="3" customWidth="1"/>
    <col min="3132" max="3132" width="0.42578125" style="3" customWidth="1"/>
    <col min="3133" max="3133" width="3" style="3" customWidth="1"/>
    <col min="3134" max="3134" width="2.140625" style="3" customWidth="1"/>
    <col min="3135" max="3136" width="3.28515625" style="3" customWidth="1"/>
    <col min="3137" max="3137" width="12.7109375" style="3" customWidth="1"/>
    <col min="3138" max="3138" width="0.28515625" style="3" customWidth="1"/>
    <col min="3139" max="3343" width="9.140625" style="3"/>
    <col min="3344" max="3344" width="4.140625" style="3" customWidth="1"/>
    <col min="3345" max="3345" width="8.7109375" style="3" customWidth="1"/>
    <col min="3346" max="3346" width="5.42578125" style="3" customWidth="1"/>
    <col min="3347" max="3347" width="2" style="3" customWidth="1"/>
    <col min="3348" max="3348" width="3.85546875" style="3" customWidth="1"/>
    <col min="3349" max="3349" width="1.42578125" style="3" customWidth="1"/>
    <col min="3350" max="3350" width="2.7109375" style="3" customWidth="1"/>
    <col min="3351" max="3351" width="2" style="3" customWidth="1"/>
    <col min="3352" max="3352" width="3.5703125" style="3" customWidth="1"/>
    <col min="3353" max="3353" width="1.42578125" style="3" customWidth="1"/>
    <col min="3354" max="3354" width="0.7109375" style="3" customWidth="1"/>
    <col min="3355" max="3355" width="1.5703125" style="3" customWidth="1"/>
    <col min="3356" max="3356" width="4.85546875" style="3" customWidth="1"/>
    <col min="3357" max="3357" width="3.28515625" style="3" customWidth="1"/>
    <col min="3358" max="3358" width="28.28515625" style="3" customWidth="1"/>
    <col min="3359" max="3359" width="3.42578125" style="3" customWidth="1"/>
    <col min="3360" max="3360" width="0.7109375" style="3" customWidth="1"/>
    <col min="3361" max="3361" width="2.85546875" style="3" customWidth="1"/>
    <col min="3362" max="3362" width="3.7109375" style="3" customWidth="1"/>
    <col min="3363" max="3363" width="0.42578125" style="3" customWidth="1"/>
    <col min="3364" max="3364" width="3.28515625" style="3" customWidth="1"/>
    <col min="3365" max="3365" width="5.42578125" style="3" customWidth="1"/>
    <col min="3366" max="3367" width="2" style="3" customWidth="1"/>
    <col min="3368" max="3368" width="1" style="3" customWidth="1"/>
    <col min="3369" max="3369" width="3" style="3" customWidth="1"/>
    <col min="3370" max="3370" width="5.28515625" style="3" customWidth="1"/>
    <col min="3371" max="3371" width="8.85546875" style="3" customWidth="1"/>
    <col min="3372" max="3372" width="1" style="3" customWidth="1"/>
    <col min="3373" max="3373" width="1.42578125" style="3" customWidth="1"/>
    <col min="3374" max="3374" width="2.42578125" style="3" customWidth="1"/>
    <col min="3375" max="3375" width="4.140625" style="3" customWidth="1"/>
    <col min="3376" max="3376" width="2" style="3" customWidth="1"/>
    <col min="3377" max="3377" width="2.28515625" style="3" customWidth="1"/>
    <col min="3378" max="3378" width="3" style="3" customWidth="1"/>
    <col min="3379" max="3379" width="2" style="3" customWidth="1"/>
    <col min="3380" max="3380" width="4.28515625" style="3" customWidth="1"/>
    <col min="3381" max="3381" width="2.42578125" style="3" customWidth="1"/>
    <col min="3382" max="3382" width="0.28515625" style="3" customWidth="1"/>
    <col min="3383" max="3383" width="3.85546875" style="3" customWidth="1"/>
    <col min="3384" max="3384" width="2.5703125" style="3" customWidth="1"/>
    <col min="3385" max="3385" width="3.7109375" style="3" customWidth="1"/>
    <col min="3386" max="3386" width="0.5703125" style="3" customWidth="1"/>
    <col min="3387" max="3387" width="3" style="3" customWidth="1"/>
    <col min="3388" max="3388" width="0.42578125" style="3" customWidth="1"/>
    <col min="3389" max="3389" width="3" style="3" customWidth="1"/>
    <col min="3390" max="3390" width="2.140625" style="3" customWidth="1"/>
    <col min="3391" max="3392" width="3.28515625" style="3" customWidth="1"/>
    <col min="3393" max="3393" width="12.7109375" style="3" customWidth="1"/>
    <col min="3394" max="3394" width="0.28515625" style="3" customWidth="1"/>
    <col min="3395" max="3599" width="9.140625" style="3"/>
    <col min="3600" max="3600" width="4.140625" style="3" customWidth="1"/>
    <col min="3601" max="3601" width="8.7109375" style="3" customWidth="1"/>
    <col min="3602" max="3602" width="5.42578125" style="3" customWidth="1"/>
    <col min="3603" max="3603" width="2" style="3" customWidth="1"/>
    <col min="3604" max="3604" width="3.85546875" style="3" customWidth="1"/>
    <col min="3605" max="3605" width="1.42578125" style="3" customWidth="1"/>
    <col min="3606" max="3606" width="2.7109375" style="3" customWidth="1"/>
    <col min="3607" max="3607" width="2" style="3" customWidth="1"/>
    <col min="3608" max="3608" width="3.5703125" style="3" customWidth="1"/>
    <col min="3609" max="3609" width="1.42578125" style="3" customWidth="1"/>
    <col min="3610" max="3610" width="0.7109375" style="3" customWidth="1"/>
    <col min="3611" max="3611" width="1.5703125" style="3" customWidth="1"/>
    <col min="3612" max="3612" width="4.85546875" style="3" customWidth="1"/>
    <col min="3613" max="3613" width="3.28515625" style="3" customWidth="1"/>
    <col min="3614" max="3614" width="28.28515625" style="3" customWidth="1"/>
    <col min="3615" max="3615" width="3.42578125" style="3" customWidth="1"/>
    <col min="3616" max="3616" width="0.7109375" style="3" customWidth="1"/>
    <col min="3617" max="3617" width="2.85546875" style="3" customWidth="1"/>
    <col min="3618" max="3618" width="3.7109375" style="3" customWidth="1"/>
    <col min="3619" max="3619" width="0.42578125" style="3" customWidth="1"/>
    <col min="3620" max="3620" width="3.28515625" style="3" customWidth="1"/>
    <col min="3621" max="3621" width="5.42578125" style="3" customWidth="1"/>
    <col min="3622" max="3623" width="2" style="3" customWidth="1"/>
    <col min="3624" max="3624" width="1" style="3" customWidth="1"/>
    <col min="3625" max="3625" width="3" style="3" customWidth="1"/>
    <col min="3626" max="3626" width="5.28515625" style="3" customWidth="1"/>
    <col min="3627" max="3627" width="8.85546875" style="3" customWidth="1"/>
    <col min="3628" max="3628" width="1" style="3" customWidth="1"/>
    <col min="3629" max="3629" width="1.42578125" style="3" customWidth="1"/>
    <col min="3630" max="3630" width="2.42578125" style="3" customWidth="1"/>
    <col min="3631" max="3631" width="4.140625" style="3" customWidth="1"/>
    <col min="3632" max="3632" width="2" style="3" customWidth="1"/>
    <col min="3633" max="3633" width="2.28515625" style="3" customWidth="1"/>
    <col min="3634" max="3634" width="3" style="3" customWidth="1"/>
    <col min="3635" max="3635" width="2" style="3" customWidth="1"/>
    <col min="3636" max="3636" width="4.28515625" style="3" customWidth="1"/>
    <col min="3637" max="3637" width="2.42578125" style="3" customWidth="1"/>
    <col min="3638" max="3638" width="0.28515625" style="3" customWidth="1"/>
    <col min="3639" max="3639" width="3.85546875" style="3" customWidth="1"/>
    <col min="3640" max="3640" width="2.5703125" style="3" customWidth="1"/>
    <col min="3641" max="3641" width="3.7109375" style="3" customWidth="1"/>
    <col min="3642" max="3642" width="0.5703125" style="3" customWidth="1"/>
    <col min="3643" max="3643" width="3" style="3" customWidth="1"/>
    <col min="3644" max="3644" width="0.42578125" style="3" customWidth="1"/>
    <col min="3645" max="3645" width="3" style="3" customWidth="1"/>
    <col min="3646" max="3646" width="2.140625" style="3" customWidth="1"/>
    <col min="3647" max="3648" width="3.28515625" style="3" customWidth="1"/>
    <col min="3649" max="3649" width="12.7109375" style="3" customWidth="1"/>
    <col min="3650" max="3650" width="0.28515625" style="3" customWidth="1"/>
    <col min="3651" max="3855" width="9.140625" style="3"/>
    <col min="3856" max="3856" width="4.140625" style="3" customWidth="1"/>
    <col min="3857" max="3857" width="8.7109375" style="3" customWidth="1"/>
    <col min="3858" max="3858" width="5.42578125" style="3" customWidth="1"/>
    <col min="3859" max="3859" width="2" style="3" customWidth="1"/>
    <col min="3860" max="3860" width="3.85546875" style="3" customWidth="1"/>
    <col min="3861" max="3861" width="1.42578125" style="3" customWidth="1"/>
    <col min="3862" max="3862" width="2.7109375" style="3" customWidth="1"/>
    <col min="3863" max="3863" width="2" style="3" customWidth="1"/>
    <col min="3864" max="3864" width="3.5703125" style="3" customWidth="1"/>
    <col min="3865" max="3865" width="1.42578125" style="3" customWidth="1"/>
    <col min="3866" max="3866" width="0.7109375" style="3" customWidth="1"/>
    <col min="3867" max="3867" width="1.5703125" style="3" customWidth="1"/>
    <col min="3868" max="3868" width="4.85546875" style="3" customWidth="1"/>
    <col min="3869" max="3869" width="3.28515625" style="3" customWidth="1"/>
    <col min="3870" max="3870" width="28.28515625" style="3" customWidth="1"/>
    <col min="3871" max="3871" width="3.42578125" style="3" customWidth="1"/>
    <col min="3872" max="3872" width="0.7109375" style="3" customWidth="1"/>
    <col min="3873" max="3873" width="2.85546875" style="3" customWidth="1"/>
    <col min="3874" max="3874" width="3.7109375" style="3" customWidth="1"/>
    <col min="3875" max="3875" width="0.42578125" style="3" customWidth="1"/>
    <col min="3876" max="3876" width="3.28515625" style="3" customWidth="1"/>
    <col min="3877" max="3877" width="5.42578125" style="3" customWidth="1"/>
    <col min="3878" max="3879" width="2" style="3" customWidth="1"/>
    <col min="3880" max="3880" width="1" style="3" customWidth="1"/>
    <col min="3881" max="3881" width="3" style="3" customWidth="1"/>
    <col min="3882" max="3882" width="5.28515625" style="3" customWidth="1"/>
    <col min="3883" max="3883" width="8.85546875" style="3" customWidth="1"/>
    <col min="3884" max="3884" width="1" style="3" customWidth="1"/>
    <col min="3885" max="3885" width="1.42578125" style="3" customWidth="1"/>
    <col min="3886" max="3886" width="2.42578125" style="3" customWidth="1"/>
    <col min="3887" max="3887" width="4.140625" style="3" customWidth="1"/>
    <col min="3888" max="3888" width="2" style="3" customWidth="1"/>
    <col min="3889" max="3889" width="2.28515625" style="3" customWidth="1"/>
    <col min="3890" max="3890" width="3" style="3" customWidth="1"/>
    <col min="3891" max="3891" width="2" style="3" customWidth="1"/>
    <col min="3892" max="3892" width="4.28515625" style="3" customWidth="1"/>
    <col min="3893" max="3893" width="2.42578125" style="3" customWidth="1"/>
    <col min="3894" max="3894" width="0.28515625" style="3" customWidth="1"/>
    <col min="3895" max="3895" width="3.85546875" style="3" customWidth="1"/>
    <col min="3896" max="3896" width="2.5703125" style="3" customWidth="1"/>
    <col min="3897" max="3897" width="3.7109375" style="3" customWidth="1"/>
    <col min="3898" max="3898" width="0.5703125" style="3" customWidth="1"/>
    <col min="3899" max="3899" width="3" style="3" customWidth="1"/>
    <col min="3900" max="3900" width="0.42578125" style="3" customWidth="1"/>
    <col min="3901" max="3901" width="3" style="3" customWidth="1"/>
    <col min="3902" max="3902" width="2.140625" style="3" customWidth="1"/>
    <col min="3903" max="3904" width="3.28515625" style="3" customWidth="1"/>
    <col min="3905" max="3905" width="12.7109375" style="3" customWidth="1"/>
    <col min="3906" max="3906" width="0.28515625" style="3" customWidth="1"/>
    <col min="3907" max="4111" width="9.140625" style="3"/>
    <col min="4112" max="4112" width="4.140625" style="3" customWidth="1"/>
    <col min="4113" max="4113" width="8.7109375" style="3" customWidth="1"/>
    <col min="4114" max="4114" width="5.42578125" style="3" customWidth="1"/>
    <col min="4115" max="4115" width="2" style="3" customWidth="1"/>
    <col min="4116" max="4116" width="3.85546875" style="3" customWidth="1"/>
    <col min="4117" max="4117" width="1.42578125" style="3" customWidth="1"/>
    <col min="4118" max="4118" width="2.7109375" style="3" customWidth="1"/>
    <col min="4119" max="4119" width="2" style="3" customWidth="1"/>
    <col min="4120" max="4120" width="3.5703125" style="3" customWidth="1"/>
    <col min="4121" max="4121" width="1.42578125" style="3" customWidth="1"/>
    <col min="4122" max="4122" width="0.7109375" style="3" customWidth="1"/>
    <col min="4123" max="4123" width="1.5703125" style="3" customWidth="1"/>
    <col min="4124" max="4124" width="4.85546875" style="3" customWidth="1"/>
    <col min="4125" max="4125" width="3.28515625" style="3" customWidth="1"/>
    <col min="4126" max="4126" width="28.28515625" style="3" customWidth="1"/>
    <col min="4127" max="4127" width="3.42578125" style="3" customWidth="1"/>
    <col min="4128" max="4128" width="0.7109375" style="3" customWidth="1"/>
    <col min="4129" max="4129" width="2.85546875" style="3" customWidth="1"/>
    <col min="4130" max="4130" width="3.7109375" style="3" customWidth="1"/>
    <col min="4131" max="4131" width="0.42578125" style="3" customWidth="1"/>
    <col min="4132" max="4132" width="3.28515625" style="3" customWidth="1"/>
    <col min="4133" max="4133" width="5.42578125" style="3" customWidth="1"/>
    <col min="4134" max="4135" width="2" style="3" customWidth="1"/>
    <col min="4136" max="4136" width="1" style="3" customWidth="1"/>
    <col min="4137" max="4137" width="3" style="3" customWidth="1"/>
    <col min="4138" max="4138" width="5.28515625" style="3" customWidth="1"/>
    <col min="4139" max="4139" width="8.85546875" style="3" customWidth="1"/>
    <col min="4140" max="4140" width="1" style="3" customWidth="1"/>
    <col min="4141" max="4141" width="1.42578125" style="3" customWidth="1"/>
    <col min="4142" max="4142" width="2.42578125" style="3" customWidth="1"/>
    <col min="4143" max="4143" width="4.140625" style="3" customWidth="1"/>
    <col min="4144" max="4144" width="2" style="3" customWidth="1"/>
    <col min="4145" max="4145" width="2.28515625" style="3" customWidth="1"/>
    <col min="4146" max="4146" width="3" style="3" customWidth="1"/>
    <col min="4147" max="4147" width="2" style="3" customWidth="1"/>
    <col min="4148" max="4148" width="4.28515625" style="3" customWidth="1"/>
    <col min="4149" max="4149" width="2.42578125" style="3" customWidth="1"/>
    <col min="4150" max="4150" width="0.28515625" style="3" customWidth="1"/>
    <col min="4151" max="4151" width="3.85546875" style="3" customWidth="1"/>
    <col min="4152" max="4152" width="2.5703125" style="3" customWidth="1"/>
    <col min="4153" max="4153" width="3.7109375" style="3" customWidth="1"/>
    <col min="4154" max="4154" width="0.5703125" style="3" customWidth="1"/>
    <col min="4155" max="4155" width="3" style="3" customWidth="1"/>
    <col min="4156" max="4156" width="0.42578125" style="3" customWidth="1"/>
    <col min="4157" max="4157" width="3" style="3" customWidth="1"/>
    <col min="4158" max="4158" width="2.140625" style="3" customWidth="1"/>
    <col min="4159" max="4160" width="3.28515625" style="3" customWidth="1"/>
    <col min="4161" max="4161" width="12.7109375" style="3" customWidth="1"/>
    <col min="4162" max="4162" width="0.28515625" style="3" customWidth="1"/>
    <col min="4163" max="4367" width="9.140625" style="3"/>
    <col min="4368" max="4368" width="4.140625" style="3" customWidth="1"/>
    <col min="4369" max="4369" width="8.7109375" style="3" customWidth="1"/>
    <col min="4370" max="4370" width="5.42578125" style="3" customWidth="1"/>
    <col min="4371" max="4371" width="2" style="3" customWidth="1"/>
    <col min="4372" max="4372" width="3.85546875" style="3" customWidth="1"/>
    <col min="4373" max="4373" width="1.42578125" style="3" customWidth="1"/>
    <col min="4374" max="4374" width="2.7109375" style="3" customWidth="1"/>
    <col min="4375" max="4375" width="2" style="3" customWidth="1"/>
    <col min="4376" max="4376" width="3.5703125" style="3" customWidth="1"/>
    <col min="4377" max="4377" width="1.42578125" style="3" customWidth="1"/>
    <col min="4378" max="4378" width="0.7109375" style="3" customWidth="1"/>
    <col min="4379" max="4379" width="1.5703125" style="3" customWidth="1"/>
    <col min="4380" max="4380" width="4.85546875" style="3" customWidth="1"/>
    <col min="4381" max="4381" width="3.28515625" style="3" customWidth="1"/>
    <col min="4382" max="4382" width="28.28515625" style="3" customWidth="1"/>
    <col min="4383" max="4383" width="3.42578125" style="3" customWidth="1"/>
    <col min="4384" max="4384" width="0.7109375" style="3" customWidth="1"/>
    <col min="4385" max="4385" width="2.85546875" style="3" customWidth="1"/>
    <col min="4386" max="4386" width="3.7109375" style="3" customWidth="1"/>
    <col min="4387" max="4387" width="0.42578125" style="3" customWidth="1"/>
    <col min="4388" max="4388" width="3.28515625" style="3" customWidth="1"/>
    <col min="4389" max="4389" width="5.42578125" style="3" customWidth="1"/>
    <col min="4390" max="4391" width="2" style="3" customWidth="1"/>
    <col min="4392" max="4392" width="1" style="3" customWidth="1"/>
    <col min="4393" max="4393" width="3" style="3" customWidth="1"/>
    <col min="4394" max="4394" width="5.28515625" style="3" customWidth="1"/>
    <col min="4395" max="4395" width="8.85546875" style="3" customWidth="1"/>
    <col min="4396" max="4396" width="1" style="3" customWidth="1"/>
    <col min="4397" max="4397" width="1.42578125" style="3" customWidth="1"/>
    <col min="4398" max="4398" width="2.42578125" style="3" customWidth="1"/>
    <col min="4399" max="4399" width="4.140625" style="3" customWidth="1"/>
    <col min="4400" max="4400" width="2" style="3" customWidth="1"/>
    <col min="4401" max="4401" width="2.28515625" style="3" customWidth="1"/>
    <col min="4402" max="4402" width="3" style="3" customWidth="1"/>
    <col min="4403" max="4403" width="2" style="3" customWidth="1"/>
    <col min="4404" max="4404" width="4.28515625" style="3" customWidth="1"/>
    <col min="4405" max="4405" width="2.42578125" style="3" customWidth="1"/>
    <col min="4406" max="4406" width="0.28515625" style="3" customWidth="1"/>
    <col min="4407" max="4407" width="3.85546875" style="3" customWidth="1"/>
    <col min="4408" max="4408" width="2.5703125" style="3" customWidth="1"/>
    <col min="4409" max="4409" width="3.7109375" style="3" customWidth="1"/>
    <col min="4410" max="4410" width="0.5703125" style="3" customWidth="1"/>
    <col min="4411" max="4411" width="3" style="3" customWidth="1"/>
    <col min="4412" max="4412" width="0.42578125" style="3" customWidth="1"/>
    <col min="4413" max="4413" width="3" style="3" customWidth="1"/>
    <col min="4414" max="4414" width="2.140625" style="3" customWidth="1"/>
    <col min="4415" max="4416" width="3.28515625" style="3" customWidth="1"/>
    <col min="4417" max="4417" width="12.7109375" style="3" customWidth="1"/>
    <col min="4418" max="4418" width="0.28515625" style="3" customWidth="1"/>
    <col min="4419" max="4623" width="9.140625" style="3"/>
    <col min="4624" max="4624" width="4.140625" style="3" customWidth="1"/>
    <col min="4625" max="4625" width="8.7109375" style="3" customWidth="1"/>
    <col min="4626" max="4626" width="5.42578125" style="3" customWidth="1"/>
    <col min="4627" max="4627" width="2" style="3" customWidth="1"/>
    <col min="4628" max="4628" width="3.85546875" style="3" customWidth="1"/>
    <col min="4629" max="4629" width="1.42578125" style="3" customWidth="1"/>
    <col min="4630" max="4630" width="2.7109375" style="3" customWidth="1"/>
    <col min="4631" max="4631" width="2" style="3" customWidth="1"/>
    <col min="4632" max="4632" width="3.5703125" style="3" customWidth="1"/>
    <col min="4633" max="4633" width="1.42578125" style="3" customWidth="1"/>
    <col min="4634" max="4634" width="0.7109375" style="3" customWidth="1"/>
    <col min="4635" max="4635" width="1.5703125" style="3" customWidth="1"/>
    <col min="4636" max="4636" width="4.85546875" style="3" customWidth="1"/>
    <col min="4637" max="4637" width="3.28515625" style="3" customWidth="1"/>
    <col min="4638" max="4638" width="28.28515625" style="3" customWidth="1"/>
    <col min="4639" max="4639" width="3.42578125" style="3" customWidth="1"/>
    <col min="4640" max="4640" width="0.7109375" style="3" customWidth="1"/>
    <col min="4641" max="4641" width="2.85546875" style="3" customWidth="1"/>
    <col min="4642" max="4642" width="3.7109375" style="3" customWidth="1"/>
    <col min="4643" max="4643" width="0.42578125" style="3" customWidth="1"/>
    <col min="4644" max="4644" width="3.28515625" style="3" customWidth="1"/>
    <col min="4645" max="4645" width="5.42578125" style="3" customWidth="1"/>
    <col min="4646" max="4647" width="2" style="3" customWidth="1"/>
    <col min="4648" max="4648" width="1" style="3" customWidth="1"/>
    <col min="4649" max="4649" width="3" style="3" customWidth="1"/>
    <col min="4650" max="4650" width="5.28515625" style="3" customWidth="1"/>
    <col min="4651" max="4651" width="8.85546875" style="3" customWidth="1"/>
    <col min="4652" max="4652" width="1" style="3" customWidth="1"/>
    <col min="4653" max="4653" width="1.42578125" style="3" customWidth="1"/>
    <col min="4654" max="4654" width="2.42578125" style="3" customWidth="1"/>
    <col min="4655" max="4655" width="4.140625" style="3" customWidth="1"/>
    <col min="4656" max="4656" width="2" style="3" customWidth="1"/>
    <col min="4657" max="4657" width="2.28515625" style="3" customWidth="1"/>
    <col min="4658" max="4658" width="3" style="3" customWidth="1"/>
    <col min="4659" max="4659" width="2" style="3" customWidth="1"/>
    <col min="4660" max="4660" width="4.28515625" style="3" customWidth="1"/>
    <col min="4661" max="4661" width="2.42578125" style="3" customWidth="1"/>
    <col min="4662" max="4662" width="0.28515625" style="3" customWidth="1"/>
    <col min="4663" max="4663" width="3.85546875" style="3" customWidth="1"/>
    <col min="4664" max="4664" width="2.5703125" style="3" customWidth="1"/>
    <col min="4665" max="4665" width="3.7109375" style="3" customWidth="1"/>
    <col min="4666" max="4666" width="0.5703125" style="3" customWidth="1"/>
    <col min="4667" max="4667" width="3" style="3" customWidth="1"/>
    <col min="4668" max="4668" width="0.42578125" style="3" customWidth="1"/>
    <col min="4669" max="4669" width="3" style="3" customWidth="1"/>
    <col min="4670" max="4670" width="2.140625" style="3" customWidth="1"/>
    <col min="4671" max="4672" width="3.28515625" style="3" customWidth="1"/>
    <col min="4673" max="4673" width="12.7109375" style="3" customWidth="1"/>
    <col min="4674" max="4674" width="0.28515625" style="3" customWidth="1"/>
    <col min="4675" max="4879" width="9.140625" style="3"/>
    <col min="4880" max="4880" width="4.140625" style="3" customWidth="1"/>
    <col min="4881" max="4881" width="8.7109375" style="3" customWidth="1"/>
    <col min="4882" max="4882" width="5.42578125" style="3" customWidth="1"/>
    <col min="4883" max="4883" width="2" style="3" customWidth="1"/>
    <col min="4884" max="4884" width="3.85546875" style="3" customWidth="1"/>
    <col min="4885" max="4885" width="1.42578125" style="3" customWidth="1"/>
    <col min="4886" max="4886" width="2.7109375" style="3" customWidth="1"/>
    <col min="4887" max="4887" width="2" style="3" customWidth="1"/>
    <col min="4888" max="4888" width="3.5703125" style="3" customWidth="1"/>
    <col min="4889" max="4889" width="1.42578125" style="3" customWidth="1"/>
    <col min="4890" max="4890" width="0.7109375" style="3" customWidth="1"/>
    <col min="4891" max="4891" width="1.5703125" style="3" customWidth="1"/>
    <col min="4892" max="4892" width="4.85546875" style="3" customWidth="1"/>
    <col min="4893" max="4893" width="3.28515625" style="3" customWidth="1"/>
    <col min="4894" max="4894" width="28.28515625" style="3" customWidth="1"/>
    <col min="4895" max="4895" width="3.42578125" style="3" customWidth="1"/>
    <col min="4896" max="4896" width="0.7109375" style="3" customWidth="1"/>
    <col min="4897" max="4897" width="2.85546875" style="3" customWidth="1"/>
    <col min="4898" max="4898" width="3.7109375" style="3" customWidth="1"/>
    <col min="4899" max="4899" width="0.42578125" style="3" customWidth="1"/>
    <col min="4900" max="4900" width="3.28515625" style="3" customWidth="1"/>
    <col min="4901" max="4901" width="5.42578125" style="3" customWidth="1"/>
    <col min="4902" max="4903" width="2" style="3" customWidth="1"/>
    <col min="4904" max="4904" width="1" style="3" customWidth="1"/>
    <col min="4905" max="4905" width="3" style="3" customWidth="1"/>
    <col min="4906" max="4906" width="5.28515625" style="3" customWidth="1"/>
    <col min="4907" max="4907" width="8.85546875" style="3" customWidth="1"/>
    <col min="4908" max="4908" width="1" style="3" customWidth="1"/>
    <col min="4909" max="4909" width="1.42578125" style="3" customWidth="1"/>
    <col min="4910" max="4910" width="2.42578125" style="3" customWidth="1"/>
    <col min="4911" max="4911" width="4.140625" style="3" customWidth="1"/>
    <col min="4912" max="4912" width="2" style="3" customWidth="1"/>
    <col min="4913" max="4913" width="2.28515625" style="3" customWidth="1"/>
    <col min="4914" max="4914" width="3" style="3" customWidth="1"/>
    <col min="4915" max="4915" width="2" style="3" customWidth="1"/>
    <col min="4916" max="4916" width="4.28515625" style="3" customWidth="1"/>
    <col min="4917" max="4917" width="2.42578125" style="3" customWidth="1"/>
    <col min="4918" max="4918" width="0.28515625" style="3" customWidth="1"/>
    <col min="4919" max="4919" width="3.85546875" style="3" customWidth="1"/>
    <col min="4920" max="4920" width="2.5703125" style="3" customWidth="1"/>
    <col min="4921" max="4921" width="3.7109375" style="3" customWidth="1"/>
    <col min="4922" max="4922" width="0.5703125" style="3" customWidth="1"/>
    <col min="4923" max="4923" width="3" style="3" customWidth="1"/>
    <col min="4924" max="4924" width="0.42578125" style="3" customWidth="1"/>
    <col min="4925" max="4925" width="3" style="3" customWidth="1"/>
    <col min="4926" max="4926" width="2.140625" style="3" customWidth="1"/>
    <col min="4927" max="4928" width="3.28515625" style="3" customWidth="1"/>
    <col min="4929" max="4929" width="12.7109375" style="3" customWidth="1"/>
    <col min="4930" max="4930" width="0.28515625" style="3" customWidth="1"/>
    <col min="4931" max="5135" width="9.140625" style="3"/>
    <col min="5136" max="5136" width="4.140625" style="3" customWidth="1"/>
    <col min="5137" max="5137" width="8.7109375" style="3" customWidth="1"/>
    <col min="5138" max="5138" width="5.42578125" style="3" customWidth="1"/>
    <col min="5139" max="5139" width="2" style="3" customWidth="1"/>
    <col min="5140" max="5140" width="3.85546875" style="3" customWidth="1"/>
    <col min="5141" max="5141" width="1.42578125" style="3" customWidth="1"/>
    <col min="5142" max="5142" width="2.7109375" style="3" customWidth="1"/>
    <col min="5143" max="5143" width="2" style="3" customWidth="1"/>
    <col min="5144" max="5144" width="3.5703125" style="3" customWidth="1"/>
    <col min="5145" max="5145" width="1.42578125" style="3" customWidth="1"/>
    <col min="5146" max="5146" width="0.7109375" style="3" customWidth="1"/>
    <col min="5147" max="5147" width="1.5703125" style="3" customWidth="1"/>
    <col min="5148" max="5148" width="4.85546875" style="3" customWidth="1"/>
    <col min="5149" max="5149" width="3.28515625" style="3" customWidth="1"/>
    <col min="5150" max="5150" width="28.28515625" style="3" customWidth="1"/>
    <col min="5151" max="5151" width="3.42578125" style="3" customWidth="1"/>
    <col min="5152" max="5152" width="0.7109375" style="3" customWidth="1"/>
    <col min="5153" max="5153" width="2.85546875" style="3" customWidth="1"/>
    <col min="5154" max="5154" width="3.7109375" style="3" customWidth="1"/>
    <col min="5155" max="5155" width="0.42578125" style="3" customWidth="1"/>
    <col min="5156" max="5156" width="3.28515625" style="3" customWidth="1"/>
    <col min="5157" max="5157" width="5.42578125" style="3" customWidth="1"/>
    <col min="5158" max="5159" width="2" style="3" customWidth="1"/>
    <col min="5160" max="5160" width="1" style="3" customWidth="1"/>
    <col min="5161" max="5161" width="3" style="3" customWidth="1"/>
    <col min="5162" max="5162" width="5.28515625" style="3" customWidth="1"/>
    <col min="5163" max="5163" width="8.85546875" style="3" customWidth="1"/>
    <col min="5164" max="5164" width="1" style="3" customWidth="1"/>
    <col min="5165" max="5165" width="1.42578125" style="3" customWidth="1"/>
    <col min="5166" max="5166" width="2.42578125" style="3" customWidth="1"/>
    <col min="5167" max="5167" width="4.140625" style="3" customWidth="1"/>
    <col min="5168" max="5168" width="2" style="3" customWidth="1"/>
    <col min="5169" max="5169" width="2.28515625" style="3" customWidth="1"/>
    <col min="5170" max="5170" width="3" style="3" customWidth="1"/>
    <col min="5171" max="5171" width="2" style="3" customWidth="1"/>
    <col min="5172" max="5172" width="4.28515625" style="3" customWidth="1"/>
    <col min="5173" max="5173" width="2.42578125" style="3" customWidth="1"/>
    <col min="5174" max="5174" width="0.28515625" style="3" customWidth="1"/>
    <col min="5175" max="5175" width="3.85546875" style="3" customWidth="1"/>
    <col min="5176" max="5176" width="2.5703125" style="3" customWidth="1"/>
    <col min="5177" max="5177" width="3.7109375" style="3" customWidth="1"/>
    <col min="5178" max="5178" width="0.5703125" style="3" customWidth="1"/>
    <col min="5179" max="5179" width="3" style="3" customWidth="1"/>
    <col min="5180" max="5180" width="0.42578125" style="3" customWidth="1"/>
    <col min="5181" max="5181" width="3" style="3" customWidth="1"/>
    <col min="5182" max="5182" width="2.140625" style="3" customWidth="1"/>
    <col min="5183" max="5184" width="3.28515625" style="3" customWidth="1"/>
    <col min="5185" max="5185" width="12.7109375" style="3" customWidth="1"/>
    <col min="5186" max="5186" width="0.28515625" style="3" customWidth="1"/>
    <col min="5187" max="5391" width="9.140625" style="3"/>
    <col min="5392" max="5392" width="4.140625" style="3" customWidth="1"/>
    <col min="5393" max="5393" width="8.7109375" style="3" customWidth="1"/>
    <col min="5394" max="5394" width="5.42578125" style="3" customWidth="1"/>
    <col min="5395" max="5395" width="2" style="3" customWidth="1"/>
    <col min="5396" max="5396" width="3.85546875" style="3" customWidth="1"/>
    <col min="5397" max="5397" width="1.42578125" style="3" customWidth="1"/>
    <col min="5398" max="5398" width="2.7109375" style="3" customWidth="1"/>
    <col min="5399" max="5399" width="2" style="3" customWidth="1"/>
    <col min="5400" max="5400" width="3.5703125" style="3" customWidth="1"/>
    <col min="5401" max="5401" width="1.42578125" style="3" customWidth="1"/>
    <col min="5402" max="5402" width="0.7109375" style="3" customWidth="1"/>
    <col min="5403" max="5403" width="1.5703125" style="3" customWidth="1"/>
    <col min="5404" max="5404" width="4.85546875" style="3" customWidth="1"/>
    <col min="5405" max="5405" width="3.28515625" style="3" customWidth="1"/>
    <col min="5406" max="5406" width="28.28515625" style="3" customWidth="1"/>
    <col min="5407" max="5407" width="3.42578125" style="3" customWidth="1"/>
    <col min="5408" max="5408" width="0.7109375" style="3" customWidth="1"/>
    <col min="5409" max="5409" width="2.85546875" style="3" customWidth="1"/>
    <col min="5410" max="5410" width="3.7109375" style="3" customWidth="1"/>
    <col min="5411" max="5411" width="0.42578125" style="3" customWidth="1"/>
    <col min="5412" max="5412" width="3.28515625" style="3" customWidth="1"/>
    <col min="5413" max="5413" width="5.42578125" style="3" customWidth="1"/>
    <col min="5414" max="5415" width="2" style="3" customWidth="1"/>
    <col min="5416" max="5416" width="1" style="3" customWidth="1"/>
    <col min="5417" max="5417" width="3" style="3" customWidth="1"/>
    <col min="5418" max="5418" width="5.28515625" style="3" customWidth="1"/>
    <col min="5419" max="5419" width="8.85546875" style="3" customWidth="1"/>
    <col min="5420" max="5420" width="1" style="3" customWidth="1"/>
    <col min="5421" max="5421" width="1.42578125" style="3" customWidth="1"/>
    <col min="5422" max="5422" width="2.42578125" style="3" customWidth="1"/>
    <col min="5423" max="5423" width="4.140625" style="3" customWidth="1"/>
    <col min="5424" max="5424" width="2" style="3" customWidth="1"/>
    <col min="5425" max="5425" width="2.28515625" style="3" customWidth="1"/>
    <col min="5426" max="5426" width="3" style="3" customWidth="1"/>
    <col min="5427" max="5427" width="2" style="3" customWidth="1"/>
    <col min="5428" max="5428" width="4.28515625" style="3" customWidth="1"/>
    <col min="5429" max="5429" width="2.42578125" style="3" customWidth="1"/>
    <col min="5430" max="5430" width="0.28515625" style="3" customWidth="1"/>
    <col min="5431" max="5431" width="3.85546875" style="3" customWidth="1"/>
    <col min="5432" max="5432" width="2.5703125" style="3" customWidth="1"/>
    <col min="5433" max="5433" width="3.7109375" style="3" customWidth="1"/>
    <col min="5434" max="5434" width="0.5703125" style="3" customWidth="1"/>
    <col min="5435" max="5435" width="3" style="3" customWidth="1"/>
    <col min="5436" max="5436" width="0.42578125" style="3" customWidth="1"/>
    <col min="5437" max="5437" width="3" style="3" customWidth="1"/>
    <col min="5438" max="5438" width="2.140625" style="3" customWidth="1"/>
    <col min="5439" max="5440" width="3.28515625" style="3" customWidth="1"/>
    <col min="5441" max="5441" width="12.7109375" style="3" customWidth="1"/>
    <col min="5442" max="5442" width="0.28515625" style="3" customWidth="1"/>
    <col min="5443" max="5647" width="9.140625" style="3"/>
    <col min="5648" max="5648" width="4.140625" style="3" customWidth="1"/>
    <col min="5649" max="5649" width="8.7109375" style="3" customWidth="1"/>
    <col min="5650" max="5650" width="5.42578125" style="3" customWidth="1"/>
    <col min="5651" max="5651" width="2" style="3" customWidth="1"/>
    <col min="5652" max="5652" width="3.85546875" style="3" customWidth="1"/>
    <col min="5653" max="5653" width="1.42578125" style="3" customWidth="1"/>
    <col min="5654" max="5654" width="2.7109375" style="3" customWidth="1"/>
    <col min="5655" max="5655" width="2" style="3" customWidth="1"/>
    <col min="5656" max="5656" width="3.5703125" style="3" customWidth="1"/>
    <col min="5657" max="5657" width="1.42578125" style="3" customWidth="1"/>
    <col min="5658" max="5658" width="0.7109375" style="3" customWidth="1"/>
    <col min="5659" max="5659" width="1.5703125" style="3" customWidth="1"/>
    <col min="5660" max="5660" width="4.85546875" style="3" customWidth="1"/>
    <col min="5661" max="5661" width="3.28515625" style="3" customWidth="1"/>
    <col min="5662" max="5662" width="28.28515625" style="3" customWidth="1"/>
    <col min="5663" max="5663" width="3.42578125" style="3" customWidth="1"/>
    <col min="5664" max="5664" width="0.7109375" style="3" customWidth="1"/>
    <col min="5665" max="5665" width="2.85546875" style="3" customWidth="1"/>
    <col min="5666" max="5666" width="3.7109375" style="3" customWidth="1"/>
    <col min="5667" max="5667" width="0.42578125" style="3" customWidth="1"/>
    <col min="5668" max="5668" width="3.28515625" style="3" customWidth="1"/>
    <col min="5669" max="5669" width="5.42578125" style="3" customWidth="1"/>
    <col min="5670" max="5671" width="2" style="3" customWidth="1"/>
    <col min="5672" max="5672" width="1" style="3" customWidth="1"/>
    <col min="5673" max="5673" width="3" style="3" customWidth="1"/>
    <col min="5674" max="5674" width="5.28515625" style="3" customWidth="1"/>
    <col min="5675" max="5675" width="8.85546875" style="3" customWidth="1"/>
    <col min="5676" max="5676" width="1" style="3" customWidth="1"/>
    <col min="5677" max="5677" width="1.42578125" style="3" customWidth="1"/>
    <col min="5678" max="5678" width="2.42578125" style="3" customWidth="1"/>
    <col min="5679" max="5679" width="4.140625" style="3" customWidth="1"/>
    <col min="5680" max="5680" width="2" style="3" customWidth="1"/>
    <col min="5681" max="5681" width="2.28515625" style="3" customWidth="1"/>
    <col min="5682" max="5682" width="3" style="3" customWidth="1"/>
    <col min="5683" max="5683" width="2" style="3" customWidth="1"/>
    <col min="5684" max="5684" width="4.28515625" style="3" customWidth="1"/>
    <col min="5685" max="5685" width="2.42578125" style="3" customWidth="1"/>
    <col min="5686" max="5686" width="0.28515625" style="3" customWidth="1"/>
    <col min="5687" max="5687" width="3.85546875" style="3" customWidth="1"/>
    <col min="5688" max="5688" width="2.5703125" style="3" customWidth="1"/>
    <col min="5689" max="5689" width="3.7109375" style="3" customWidth="1"/>
    <col min="5690" max="5690" width="0.5703125" style="3" customWidth="1"/>
    <col min="5691" max="5691" width="3" style="3" customWidth="1"/>
    <col min="5692" max="5692" width="0.42578125" style="3" customWidth="1"/>
    <col min="5693" max="5693" width="3" style="3" customWidth="1"/>
    <col min="5694" max="5694" width="2.140625" style="3" customWidth="1"/>
    <col min="5695" max="5696" width="3.28515625" style="3" customWidth="1"/>
    <col min="5697" max="5697" width="12.7109375" style="3" customWidth="1"/>
    <col min="5698" max="5698" width="0.28515625" style="3" customWidth="1"/>
    <col min="5699" max="5903" width="9.140625" style="3"/>
    <col min="5904" max="5904" width="4.140625" style="3" customWidth="1"/>
    <col min="5905" max="5905" width="8.7109375" style="3" customWidth="1"/>
    <col min="5906" max="5906" width="5.42578125" style="3" customWidth="1"/>
    <col min="5907" max="5907" width="2" style="3" customWidth="1"/>
    <col min="5908" max="5908" width="3.85546875" style="3" customWidth="1"/>
    <col min="5909" max="5909" width="1.42578125" style="3" customWidth="1"/>
    <col min="5910" max="5910" width="2.7109375" style="3" customWidth="1"/>
    <col min="5911" max="5911" width="2" style="3" customWidth="1"/>
    <col min="5912" max="5912" width="3.5703125" style="3" customWidth="1"/>
    <col min="5913" max="5913" width="1.42578125" style="3" customWidth="1"/>
    <col min="5914" max="5914" width="0.7109375" style="3" customWidth="1"/>
    <col min="5915" max="5915" width="1.5703125" style="3" customWidth="1"/>
    <col min="5916" max="5916" width="4.85546875" style="3" customWidth="1"/>
    <col min="5917" max="5917" width="3.28515625" style="3" customWidth="1"/>
    <col min="5918" max="5918" width="28.28515625" style="3" customWidth="1"/>
    <col min="5919" max="5919" width="3.42578125" style="3" customWidth="1"/>
    <col min="5920" max="5920" width="0.7109375" style="3" customWidth="1"/>
    <col min="5921" max="5921" width="2.85546875" style="3" customWidth="1"/>
    <col min="5922" max="5922" width="3.7109375" style="3" customWidth="1"/>
    <col min="5923" max="5923" width="0.42578125" style="3" customWidth="1"/>
    <col min="5924" max="5924" width="3.28515625" style="3" customWidth="1"/>
    <col min="5925" max="5925" width="5.42578125" style="3" customWidth="1"/>
    <col min="5926" max="5927" width="2" style="3" customWidth="1"/>
    <col min="5928" max="5928" width="1" style="3" customWidth="1"/>
    <col min="5929" max="5929" width="3" style="3" customWidth="1"/>
    <col min="5930" max="5930" width="5.28515625" style="3" customWidth="1"/>
    <col min="5931" max="5931" width="8.85546875" style="3" customWidth="1"/>
    <col min="5932" max="5932" width="1" style="3" customWidth="1"/>
    <col min="5933" max="5933" width="1.42578125" style="3" customWidth="1"/>
    <col min="5934" max="5934" width="2.42578125" style="3" customWidth="1"/>
    <col min="5935" max="5935" width="4.140625" style="3" customWidth="1"/>
    <col min="5936" max="5936" width="2" style="3" customWidth="1"/>
    <col min="5937" max="5937" width="2.28515625" style="3" customWidth="1"/>
    <col min="5938" max="5938" width="3" style="3" customWidth="1"/>
    <col min="5939" max="5939" width="2" style="3" customWidth="1"/>
    <col min="5940" max="5940" width="4.28515625" style="3" customWidth="1"/>
    <col min="5941" max="5941" width="2.42578125" style="3" customWidth="1"/>
    <col min="5942" max="5942" width="0.28515625" style="3" customWidth="1"/>
    <col min="5943" max="5943" width="3.85546875" style="3" customWidth="1"/>
    <col min="5944" max="5944" width="2.5703125" style="3" customWidth="1"/>
    <col min="5945" max="5945" width="3.7109375" style="3" customWidth="1"/>
    <col min="5946" max="5946" width="0.5703125" style="3" customWidth="1"/>
    <col min="5947" max="5947" width="3" style="3" customWidth="1"/>
    <col min="5948" max="5948" width="0.42578125" style="3" customWidth="1"/>
    <col min="5949" max="5949" width="3" style="3" customWidth="1"/>
    <col min="5950" max="5950" width="2.140625" style="3" customWidth="1"/>
    <col min="5951" max="5952" width="3.28515625" style="3" customWidth="1"/>
    <col min="5953" max="5953" width="12.7109375" style="3" customWidth="1"/>
    <col min="5954" max="5954" width="0.28515625" style="3" customWidth="1"/>
    <col min="5955" max="6159" width="9.140625" style="3"/>
    <col min="6160" max="6160" width="4.140625" style="3" customWidth="1"/>
    <col min="6161" max="6161" width="8.7109375" style="3" customWidth="1"/>
    <col min="6162" max="6162" width="5.42578125" style="3" customWidth="1"/>
    <col min="6163" max="6163" width="2" style="3" customWidth="1"/>
    <col min="6164" max="6164" width="3.85546875" style="3" customWidth="1"/>
    <col min="6165" max="6165" width="1.42578125" style="3" customWidth="1"/>
    <col min="6166" max="6166" width="2.7109375" style="3" customWidth="1"/>
    <col min="6167" max="6167" width="2" style="3" customWidth="1"/>
    <col min="6168" max="6168" width="3.5703125" style="3" customWidth="1"/>
    <col min="6169" max="6169" width="1.42578125" style="3" customWidth="1"/>
    <col min="6170" max="6170" width="0.7109375" style="3" customWidth="1"/>
    <col min="6171" max="6171" width="1.5703125" style="3" customWidth="1"/>
    <col min="6172" max="6172" width="4.85546875" style="3" customWidth="1"/>
    <col min="6173" max="6173" width="3.28515625" style="3" customWidth="1"/>
    <col min="6174" max="6174" width="28.28515625" style="3" customWidth="1"/>
    <col min="6175" max="6175" width="3.42578125" style="3" customWidth="1"/>
    <col min="6176" max="6176" width="0.7109375" style="3" customWidth="1"/>
    <col min="6177" max="6177" width="2.85546875" style="3" customWidth="1"/>
    <col min="6178" max="6178" width="3.7109375" style="3" customWidth="1"/>
    <col min="6179" max="6179" width="0.42578125" style="3" customWidth="1"/>
    <col min="6180" max="6180" width="3.28515625" style="3" customWidth="1"/>
    <col min="6181" max="6181" width="5.42578125" style="3" customWidth="1"/>
    <col min="6182" max="6183" width="2" style="3" customWidth="1"/>
    <col min="6184" max="6184" width="1" style="3" customWidth="1"/>
    <col min="6185" max="6185" width="3" style="3" customWidth="1"/>
    <col min="6186" max="6186" width="5.28515625" style="3" customWidth="1"/>
    <col min="6187" max="6187" width="8.85546875" style="3" customWidth="1"/>
    <col min="6188" max="6188" width="1" style="3" customWidth="1"/>
    <col min="6189" max="6189" width="1.42578125" style="3" customWidth="1"/>
    <col min="6190" max="6190" width="2.42578125" style="3" customWidth="1"/>
    <col min="6191" max="6191" width="4.140625" style="3" customWidth="1"/>
    <col min="6192" max="6192" width="2" style="3" customWidth="1"/>
    <col min="6193" max="6193" width="2.28515625" style="3" customWidth="1"/>
    <col min="6194" max="6194" width="3" style="3" customWidth="1"/>
    <col min="6195" max="6195" width="2" style="3" customWidth="1"/>
    <col min="6196" max="6196" width="4.28515625" style="3" customWidth="1"/>
    <col min="6197" max="6197" width="2.42578125" style="3" customWidth="1"/>
    <col min="6198" max="6198" width="0.28515625" style="3" customWidth="1"/>
    <col min="6199" max="6199" width="3.85546875" style="3" customWidth="1"/>
    <col min="6200" max="6200" width="2.5703125" style="3" customWidth="1"/>
    <col min="6201" max="6201" width="3.7109375" style="3" customWidth="1"/>
    <col min="6202" max="6202" width="0.5703125" style="3" customWidth="1"/>
    <col min="6203" max="6203" width="3" style="3" customWidth="1"/>
    <col min="6204" max="6204" width="0.42578125" style="3" customWidth="1"/>
    <col min="6205" max="6205" width="3" style="3" customWidth="1"/>
    <col min="6206" max="6206" width="2.140625" style="3" customWidth="1"/>
    <col min="6207" max="6208" width="3.28515625" style="3" customWidth="1"/>
    <col min="6209" max="6209" width="12.7109375" style="3" customWidth="1"/>
    <col min="6210" max="6210" width="0.28515625" style="3" customWidth="1"/>
    <col min="6211" max="6415" width="9.140625" style="3"/>
    <col min="6416" max="6416" width="4.140625" style="3" customWidth="1"/>
    <col min="6417" max="6417" width="8.7109375" style="3" customWidth="1"/>
    <col min="6418" max="6418" width="5.42578125" style="3" customWidth="1"/>
    <col min="6419" max="6419" width="2" style="3" customWidth="1"/>
    <col min="6420" max="6420" width="3.85546875" style="3" customWidth="1"/>
    <col min="6421" max="6421" width="1.42578125" style="3" customWidth="1"/>
    <col min="6422" max="6422" width="2.7109375" style="3" customWidth="1"/>
    <col min="6423" max="6423" width="2" style="3" customWidth="1"/>
    <col min="6424" max="6424" width="3.5703125" style="3" customWidth="1"/>
    <col min="6425" max="6425" width="1.42578125" style="3" customWidth="1"/>
    <col min="6426" max="6426" width="0.7109375" style="3" customWidth="1"/>
    <col min="6427" max="6427" width="1.5703125" style="3" customWidth="1"/>
    <col min="6428" max="6428" width="4.85546875" style="3" customWidth="1"/>
    <col min="6429" max="6429" width="3.28515625" style="3" customWidth="1"/>
    <col min="6430" max="6430" width="28.28515625" style="3" customWidth="1"/>
    <col min="6431" max="6431" width="3.42578125" style="3" customWidth="1"/>
    <col min="6432" max="6432" width="0.7109375" style="3" customWidth="1"/>
    <col min="6433" max="6433" width="2.85546875" style="3" customWidth="1"/>
    <col min="6434" max="6434" width="3.7109375" style="3" customWidth="1"/>
    <col min="6435" max="6435" width="0.42578125" style="3" customWidth="1"/>
    <col min="6436" max="6436" width="3.28515625" style="3" customWidth="1"/>
    <col min="6437" max="6437" width="5.42578125" style="3" customWidth="1"/>
    <col min="6438" max="6439" width="2" style="3" customWidth="1"/>
    <col min="6440" max="6440" width="1" style="3" customWidth="1"/>
    <col min="6441" max="6441" width="3" style="3" customWidth="1"/>
    <col min="6442" max="6442" width="5.28515625" style="3" customWidth="1"/>
    <col min="6443" max="6443" width="8.85546875" style="3" customWidth="1"/>
    <col min="6444" max="6444" width="1" style="3" customWidth="1"/>
    <col min="6445" max="6445" width="1.42578125" style="3" customWidth="1"/>
    <col min="6446" max="6446" width="2.42578125" style="3" customWidth="1"/>
    <col min="6447" max="6447" width="4.140625" style="3" customWidth="1"/>
    <col min="6448" max="6448" width="2" style="3" customWidth="1"/>
    <col min="6449" max="6449" width="2.28515625" style="3" customWidth="1"/>
    <col min="6450" max="6450" width="3" style="3" customWidth="1"/>
    <col min="6451" max="6451" width="2" style="3" customWidth="1"/>
    <col min="6452" max="6452" width="4.28515625" style="3" customWidth="1"/>
    <col min="6453" max="6453" width="2.42578125" style="3" customWidth="1"/>
    <col min="6454" max="6454" width="0.28515625" style="3" customWidth="1"/>
    <col min="6455" max="6455" width="3.85546875" style="3" customWidth="1"/>
    <col min="6456" max="6456" width="2.5703125" style="3" customWidth="1"/>
    <col min="6457" max="6457" width="3.7109375" style="3" customWidth="1"/>
    <col min="6458" max="6458" width="0.5703125" style="3" customWidth="1"/>
    <col min="6459" max="6459" width="3" style="3" customWidth="1"/>
    <col min="6460" max="6460" width="0.42578125" style="3" customWidth="1"/>
    <col min="6461" max="6461" width="3" style="3" customWidth="1"/>
    <col min="6462" max="6462" width="2.140625" style="3" customWidth="1"/>
    <col min="6463" max="6464" width="3.28515625" style="3" customWidth="1"/>
    <col min="6465" max="6465" width="12.7109375" style="3" customWidth="1"/>
    <col min="6466" max="6466" width="0.28515625" style="3" customWidth="1"/>
    <col min="6467" max="6671" width="9.140625" style="3"/>
    <col min="6672" max="6672" width="4.140625" style="3" customWidth="1"/>
    <col min="6673" max="6673" width="8.7109375" style="3" customWidth="1"/>
    <col min="6674" max="6674" width="5.42578125" style="3" customWidth="1"/>
    <col min="6675" max="6675" width="2" style="3" customWidth="1"/>
    <col min="6676" max="6676" width="3.85546875" style="3" customWidth="1"/>
    <col min="6677" max="6677" width="1.42578125" style="3" customWidth="1"/>
    <col min="6678" max="6678" width="2.7109375" style="3" customWidth="1"/>
    <col min="6679" max="6679" width="2" style="3" customWidth="1"/>
    <col min="6680" max="6680" width="3.5703125" style="3" customWidth="1"/>
    <col min="6681" max="6681" width="1.42578125" style="3" customWidth="1"/>
    <col min="6682" max="6682" width="0.7109375" style="3" customWidth="1"/>
    <col min="6683" max="6683" width="1.5703125" style="3" customWidth="1"/>
    <col min="6684" max="6684" width="4.85546875" style="3" customWidth="1"/>
    <col min="6685" max="6685" width="3.28515625" style="3" customWidth="1"/>
    <col min="6686" max="6686" width="28.28515625" style="3" customWidth="1"/>
    <col min="6687" max="6687" width="3.42578125" style="3" customWidth="1"/>
    <col min="6688" max="6688" width="0.7109375" style="3" customWidth="1"/>
    <col min="6689" max="6689" width="2.85546875" style="3" customWidth="1"/>
    <col min="6690" max="6690" width="3.7109375" style="3" customWidth="1"/>
    <col min="6691" max="6691" width="0.42578125" style="3" customWidth="1"/>
    <col min="6692" max="6692" width="3.28515625" style="3" customWidth="1"/>
    <col min="6693" max="6693" width="5.42578125" style="3" customWidth="1"/>
    <col min="6694" max="6695" width="2" style="3" customWidth="1"/>
    <col min="6696" max="6696" width="1" style="3" customWidth="1"/>
    <col min="6697" max="6697" width="3" style="3" customWidth="1"/>
    <col min="6698" max="6698" width="5.28515625" style="3" customWidth="1"/>
    <col min="6699" max="6699" width="8.85546875" style="3" customWidth="1"/>
    <col min="6700" max="6700" width="1" style="3" customWidth="1"/>
    <col min="6701" max="6701" width="1.42578125" style="3" customWidth="1"/>
    <col min="6702" max="6702" width="2.42578125" style="3" customWidth="1"/>
    <col min="6703" max="6703" width="4.140625" style="3" customWidth="1"/>
    <col min="6704" max="6704" width="2" style="3" customWidth="1"/>
    <col min="6705" max="6705" width="2.28515625" style="3" customWidth="1"/>
    <col min="6706" max="6706" width="3" style="3" customWidth="1"/>
    <col min="6707" max="6707" width="2" style="3" customWidth="1"/>
    <col min="6708" max="6708" width="4.28515625" style="3" customWidth="1"/>
    <col min="6709" max="6709" width="2.42578125" style="3" customWidth="1"/>
    <col min="6710" max="6710" width="0.28515625" style="3" customWidth="1"/>
    <col min="6711" max="6711" width="3.85546875" style="3" customWidth="1"/>
    <col min="6712" max="6712" width="2.5703125" style="3" customWidth="1"/>
    <col min="6713" max="6713" width="3.7109375" style="3" customWidth="1"/>
    <col min="6714" max="6714" width="0.5703125" style="3" customWidth="1"/>
    <col min="6715" max="6715" width="3" style="3" customWidth="1"/>
    <col min="6716" max="6716" width="0.42578125" style="3" customWidth="1"/>
    <col min="6717" max="6717" width="3" style="3" customWidth="1"/>
    <col min="6718" max="6718" width="2.140625" style="3" customWidth="1"/>
    <col min="6719" max="6720" width="3.28515625" style="3" customWidth="1"/>
    <col min="6721" max="6721" width="12.7109375" style="3" customWidth="1"/>
    <col min="6722" max="6722" width="0.28515625" style="3" customWidth="1"/>
    <col min="6723" max="6927" width="9.140625" style="3"/>
    <col min="6928" max="6928" width="4.140625" style="3" customWidth="1"/>
    <col min="6929" max="6929" width="8.7109375" style="3" customWidth="1"/>
    <col min="6930" max="6930" width="5.42578125" style="3" customWidth="1"/>
    <col min="6931" max="6931" width="2" style="3" customWidth="1"/>
    <col min="6932" max="6932" width="3.85546875" style="3" customWidth="1"/>
    <col min="6933" max="6933" width="1.42578125" style="3" customWidth="1"/>
    <col min="6934" max="6934" width="2.7109375" style="3" customWidth="1"/>
    <col min="6935" max="6935" width="2" style="3" customWidth="1"/>
    <col min="6936" max="6936" width="3.5703125" style="3" customWidth="1"/>
    <col min="6937" max="6937" width="1.42578125" style="3" customWidth="1"/>
    <col min="6938" max="6938" width="0.7109375" style="3" customWidth="1"/>
    <col min="6939" max="6939" width="1.5703125" style="3" customWidth="1"/>
    <col min="6940" max="6940" width="4.85546875" style="3" customWidth="1"/>
    <col min="6941" max="6941" width="3.28515625" style="3" customWidth="1"/>
    <col min="6942" max="6942" width="28.28515625" style="3" customWidth="1"/>
    <col min="6943" max="6943" width="3.42578125" style="3" customWidth="1"/>
    <col min="6944" max="6944" width="0.7109375" style="3" customWidth="1"/>
    <col min="6945" max="6945" width="2.85546875" style="3" customWidth="1"/>
    <col min="6946" max="6946" width="3.7109375" style="3" customWidth="1"/>
    <col min="6947" max="6947" width="0.42578125" style="3" customWidth="1"/>
    <col min="6948" max="6948" width="3.28515625" style="3" customWidth="1"/>
    <col min="6949" max="6949" width="5.42578125" style="3" customWidth="1"/>
    <col min="6950" max="6951" width="2" style="3" customWidth="1"/>
    <col min="6952" max="6952" width="1" style="3" customWidth="1"/>
    <col min="6953" max="6953" width="3" style="3" customWidth="1"/>
    <col min="6954" max="6954" width="5.28515625" style="3" customWidth="1"/>
    <col min="6955" max="6955" width="8.85546875" style="3" customWidth="1"/>
    <col min="6956" max="6956" width="1" style="3" customWidth="1"/>
    <col min="6957" max="6957" width="1.42578125" style="3" customWidth="1"/>
    <col min="6958" max="6958" width="2.42578125" style="3" customWidth="1"/>
    <col min="6959" max="6959" width="4.140625" style="3" customWidth="1"/>
    <col min="6960" max="6960" width="2" style="3" customWidth="1"/>
    <col min="6961" max="6961" width="2.28515625" style="3" customWidth="1"/>
    <col min="6962" max="6962" width="3" style="3" customWidth="1"/>
    <col min="6963" max="6963" width="2" style="3" customWidth="1"/>
    <col min="6964" max="6964" width="4.28515625" style="3" customWidth="1"/>
    <col min="6965" max="6965" width="2.42578125" style="3" customWidth="1"/>
    <col min="6966" max="6966" width="0.28515625" style="3" customWidth="1"/>
    <col min="6967" max="6967" width="3.85546875" style="3" customWidth="1"/>
    <col min="6968" max="6968" width="2.5703125" style="3" customWidth="1"/>
    <col min="6969" max="6969" width="3.7109375" style="3" customWidth="1"/>
    <col min="6970" max="6970" width="0.5703125" style="3" customWidth="1"/>
    <col min="6971" max="6971" width="3" style="3" customWidth="1"/>
    <col min="6972" max="6972" width="0.42578125" style="3" customWidth="1"/>
    <col min="6973" max="6973" width="3" style="3" customWidth="1"/>
    <col min="6974" max="6974" width="2.140625" style="3" customWidth="1"/>
    <col min="6975" max="6976" width="3.28515625" style="3" customWidth="1"/>
    <col min="6977" max="6977" width="12.7109375" style="3" customWidth="1"/>
    <col min="6978" max="6978" width="0.28515625" style="3" customWidth="1"/>
    <col min="6979" max="7183" width="9.140625" style="3"/>
    <col min="7184" max="7184" width="4.140625" style="3" customWidth="1"/>
    <col min="7185" max="7185" width="8.7109375" style="3" customWidth="1"/>
    <col min="7186" max="7186" width="5.42578125" style="3" customWidth="1"/>
    <col min="7187" max="7187" width="2" style="3" customWidth="1"/>
    <col min="7188" max="7188" width="3.85546875" style="3" customWidth="1"/>
    <col min="7189" max="7189" width="1.42578125" style="3" customWidth="1"/>
    <col min="7190" max="7190" width="2.7109375" style="3" customWidth="1"/>
    <col min="7191" max="7191" width="2" style="3" customWidth="1"/>
    <col min="7192" max="7192" width="3.5703125" style="3" customWidth="1"/>
    <col min="7193" max="7193" width="1.42578125" style="3" customWidth="1"/>
    <col min="7194" max="7194" width="0.7109375" style="3" customWidth="1"/>
    <col min="7195" max="7195" width="1.5703125" style="3" customWidth="1"/>
    <col min="7196" max="7196" width="4.85546875" style="3" customWidth="1"/>
    <col min="7197" max="7197" width="3.28515625" style="3" customWidth="1"/>
    <col min="7198" max="7198" width="28.28515625" style="3" customWidth="1"/>
    <col min="7199" max="7199" width="3.42578125" style="3" customWidth="1"/>
    <col min="7200" max="7200" width="0.7109375" style="3" customWidth="1"/>
    <col min="7201" max="7201" width="2.85546875" style="3" customWidth="1"/>
    <col min="7202" max="7202" width="3.7109375" style="3" customWidth="1"/>
    <col min="7203" max="7203" width="0.42578125" style="3" customWidth="1"/>
    <col min="7204" max="7204" width="3.28515625" style="3" customWidth="1"/>
    <col min="7205" max="7205" width="5.42578125" style="3" customWidth="1"/>
    <col min="7206" max="7207" width="2" style="3" customWidth="1"/>
    <col min="7208" max="7208" width="1" style="3" customWidth="1"/>
    <col min="7209" max="7209" width="3" style="3" customWidth="1"/>
    <col min="7210" max="7210" width="5.28515625" style="3" customWidth="1"/>
    <col min="7211" max="7211" width="8.85546875" style="3" customWidth="1"/>
    <col min="7212" max="7212" width="1" style="3" customWidth="1"/>
    <col min="7213" max="7213" width="1.42578125" style="3" customWidth="1"/>
    <col min="7214" max="7214" width="2.42578125" style="3" customWidth="1"/>
    <col min="7215" max="7215" width="4.140625" style="3" customWidth="1"/>
    <col min="7216" max="7216" width="2" style="3" customWidth="1"/>
    <col min="7217" max="7217" width="2.28515625" style="3" customWidth="1"/>
    <col min="7218" max="7218" width="3" style="3" customWidth="1"/>
    <col min="7219" max="7219" width="2" style="3" customWidth="1"/>
    <col min="7220" max="7220" width="4.28515625" style="3" customWidth="1"/>
    <col min="7221" max="7221" width="2.42578125" style="3" customWidth="1"/>
    <col min="7222" max="7222" width="0.28515625" style="3" customWidth="1"/>
    <col min="7223" max="7223" width="3.85546875" style="3" customWidth="1"/>
    <col min="7224" max="7224" width="2.5703125" style="3" customWidth="1"/>
    <col min="7225" max="7225" width="3.7109375" style="3" customWidth="1"/>
    <col min="7226" max="7226" width="0.5703125" style="3" customWidth="1"/>
    <col min="7227" max="7227" width="3" style="3" customWidth="1"/>
    <col min="7228" max="7228" width="0.42578125" style="3" customWidth="1"/>
    <col min="7229" max="7229" width="3" style="3" customWidth="1"/>
    <col min="7230" max="7230" width="2.140625" style="3" customWidth="1"/>
    <col min="7231" max="7232" width="3.28515625" style="3" customWidth="1"/>
    <col min="7233" max="7233" width="12.7109375" style="3" customWidth="1"/>
    <col min="7234" max="7234" width="0.28515625" style="3" customWidth="1"/>
    <col min="7235" max="7439" width="9.140625" style="3"/>
    <col min="7440" max="7440" width="4.140625" style="3" customWidth="1"/>
    <col min="7441" max="7441" width="8.7109375" style="3" customWidth="1"/>
    <col min="7442" max="7442" width="5.42578125" style="3" customWidth="1"/>
    <col min="7443" max="7443" width="2" style="3" customWidth="1"/>
    <col min="7444" max="7444" width="3.85546875" style="3" customWidth="1"/>
    <col min="7445" max="7445" width="1.42578125" style="3" customWidth="1"/>
    <col min="7446" max="7446" width="2.7109375" style="3" customWidth="1"/>
    <col min="7447" max="7447" width="2" style="3" customWidth="1"/>
    <col min="7448" max="7448" width="3.5703125" style="3" customWidth="1"/>
    <col min="7449" max="7449" width="1.42578125" style="3" customWidth="1"/>
    <col min="7450" max="7450" width="0.7109375" style="3" customWidth="1"/>
    <col min="7451" max="7451" width="1.5703125" style="3" customWidth="1"/>
    <col min="7452" max="7452" width="4.85546875" style="3" customWidth="1"/>
    <col min="7453" max="7453" width="3.28515625" style="3" customWidth="1"/>
    <col min="7454" max="7454" width="28.28515625" style="3" customWidth="1"/>
    <col min="7455" max="7455" width="3.42578125" style="3" customWidth="1"/>
    <col min="7456" max="7456" width="0.7109375" style="3" customWidth="1"/>
    <col min="7457" max="7457" width="2.85546875" style="3" customWidth="1"/>
    <col min="7458" max="7458" width="3.7109375" style="3" customWidth="1"/>
    <col min="7459" max="7459" width="0.42578125" style="3" customWidth="1"/>
    <col min="7460" max="7460" width="3.28515625" style="3" customWidth="1"/>
    <col min="7461" max="7461" width="5.42578125" style="3" customWidth="1"/>
    <col min="7462" max="7463" width="2" style="3" customWidth="1"/>
    <col min="7464" max="7464" width="1" style="3" customWidth="1"/>
    <col min="7465" max="7465" width="3" style="3" customWidth="1"/>
    <col min="7466" max="7466" width="5.28515625" style="3" customWidth="1"/>
    <col min="7467" max="7467" width="8.85546875" style="3" customWidth="1"/>
    <col min="7468" max="7468" width="1" style="3" customWidth="1"/>
    <col min="7469" max="7469" width="1.42578125" style="3" customWidth="1"/>
    <col min="7470" max="7470" width="2.42578125" style="3" customWidth="1"/>
    <col min="7471" max="7471" width="4.140625" style="3" customWidth="1"/>
    <col min="7472" max="7472" width="2" style="3" customWidth="1"/>
    <col min="7473" max="7473" width="2.28515625" style="3" customWidth="1"/>
    <col min="7474" max="7474" width="3" style="3" customWidth="1"/>
    <col min="7475" max="7475" width="2" style="3" customWidth="1"/>
    <col min="7476" max="7476" width="4.28515625" style="3" customWidth="1"/>
    <col min="7477" max="7477" width="2.42578125" style="3" customWidth="1"/>
    <col min="7478" max="7478" width="0.28515625" style="3" customWidth="1"/>
    <col min="7479" max="7479" width="3.85546875" style="3" customWidth="1"/>
    <col min="7480" max="7480" width="2.5703125" style="3" customWidth="1"/>
    <col min="7481" max="7481" width="3.7109375" style="3" customWidth="1"/>
    <col min="7482" max="7482" width="0.5703125" style="3" customWidth="1"/>
    <col min="7483" max="7483" width="3" style="3" customWidth="1"/>
    <col min="7484" max="7484" width="0.42578125" style="3" customWidth="1"/>
    <col min="7485" max="7485" width="3" style="3" customWidth="1"/>
    <col min="7486" max="7486" width="2.140625" style="3" customWidth="1"/>
    <col min="7487" max="7488" width="3.28515625" style="3" customWidth="1"/>
    <col min="7489" max="7489" width="12.7109375" style="3" customWidth="1"/>
    <col min="7490" max="7490" width="0.28515625" style="3" customWidth="1"/>
    <col min="7491" max="7695" width="9.140625" style="3"/>
    <col min="7696" max="7696" width="4.140625" style="3" customWidth="1"/>
    <col min="7697" max="7697" width="8.7109375" style="3" customWidth="1"/>
    <col min="7698" max="7698" width="5.42578125" style="3" customWidth="1"/>
    <col min="7699" max="7699" width="2" style="3" customWidth="1"/>
    <col min="7700" max="7700" width="3.85546875" style="3" customWidth="1"/>
    <col min="7701" max="7701" width="1.42578125" style="3" customWidth="1"/>
    <col min="7702" max="7702" width="2.7109375" style="3" customWidth="1"/>
    <col min="7703" max="7703" width="2" style="3" customWidth="1"/>
    <col min="7704" max="7704" width="3.5703125" style="3" customWidth="1"/>
    <col min="7705" max="7705" width="1.42578125" style="3" customWidth="1"/>
    <col min="7706" max="7706" width="0.7109375" style="3" customWidth="1"/>
    <col min="7707" max="7707" width="1.5703125" style="3" customWidth="1"/>
    <col min="7708" max="7708" width="4.85546875" style="3" customWidth="1"/>
    <col min="7709" max="7709" width="3.28515625" style="3" customWidth="1"/>
    <col min="7710" max="7710" width="28.28515625" style="3" customWidth="1"/>
    <col min="7711" max="7711" width="3.42578125" style="3" customWidth="1"/>
    <col min="7712" max="7712" width="0.7109375" style="3" customWidth="1"/>
    <col min="7713" max="7713" width="2.85546875" style="3" customWidth="1"/>
    <col min="7714" max="7714" width="3.7109375" style="3" customWidth="1"/>
    <col min="7715" max="7715" width="0.42578125" style="3" customWidth="1"/>
    <col min="7716" max="7716" width="3.28515625" style="3" customWidth="1"/>
    <col min="7717" max="7717" width="5.42578125" style="3" customWidth="1"/>
    <col min="7718" max="7719" width="2" style="3" customWidth="1"/>
    <col min="7720" max="7720" width="1" style="3" customWidth="1"/>
    <col min="7721" max="7721" width="3" style="3" customWidth="1"/>
    <col min="7722" max="7722" width="5.28515625" style="3" customWidth="1"/>
    <col min="7723" max="7723" width="8.85546875" style="3" customWidth="1"/>
    <col min="7724" max="7724" width="1" style="3" customWidth="1"/>
    <col min="7725" max="7725" width="1.42578125" style="3" customWidth="1"/>
    <col min="7726" max="7726" width="2.42578125" style="3" customWidth="1"/>
    <col min="7727" max="7727" width="4.140625" style="3" customWidth="1"/>
    <col min="7728" max="7728" width="2" style="3" customWidth="1"/>
    <col min="7729" max="7729" width="2.28515625" style="3" customWidth="1"/>
    <col min="7730" max="7730" width="3" style="3" customWidth="1"/>
    <col min="7731" max="7731" width="2" style="3" customWidth="1"/>
    <col min="7732" max="7732" width="4.28515625" style="3" customWidth="1"/>
    <col min="7733" max="7733" width="2.42578125" style="3" customWidth="1"/>
    <col min="7734" max="7734" width="0.28515625" style="3" customWidth="1"/>
    <col min="7735" max="7735" width="3.85546875" style="3" customWidth="1"/>
    <col min="7736" max="7736" width="2.5703125" style="3" customWidth="1"/>
    <col min="7737" max="7737" width="3.7109375" style="3" customWidth="1"/>
    <col min="7738" max="7738" width="0.5703125" style="3" customWidth="1"/>
    <col min="7739" max="7739" width="3" style="3" customWidth="1"/>
    <col min="7740" max="7740" width="0.42578125" style="3" customWidth="1"/>
    <col min="7741" max="7741" width="3" style="3" customWidth="1"/>
    <col min="7742" max="7742" width="2.140625" style="3" customWidth="1"/>
    <col min="7743" max="7744" width="3.28515625" style="3" customWidth="1"/>
    <col min="7745" max="7745" width="12.7109375" style="3" customWidth="1"/>
    <col min="7746" max="7746" width="0.28515625" style="3" customWidth="1"/>
    <col min="7747" max="7951" width="9.140625" style="3"/>
    <col min="7952" max="7952" width="4.140625" style="3" customWidth="1"/>
    <col min="7953" max="7953" width="8.7109375" style="3" customWidth="1"/>
    <col min="7954" max="7954" width="5.42578125" style="3" customWidth="1"/>
    <col min="7955" max="7955" width="2" style="3" customWidth="1"/>
    <col min="7956" max="7956" width="3.85546875" style="3" customWidth="1"/>
    <col min="7957" max="7957" width="1.42578125" style="3" customWidth="1"/>
    <col min="7958" max="7958" width="2.7109375" style="3" customWidth="1"/>
    <col min="7959" max="7959" width="2" style="3" customWidth="1"/>
    <col min="7960" max="7960" width="3.5703125" style="3" customWidth="1"/>
    <col min="7961" max="7961" width="1.42578125" style="3" customWidth="1"/>
    <col min="7962" max="7962" width="0.7109375" style="3" customWidth="1"/>
    <col min="7963" max="7963" width="1.5703125" style="3" customWidth="1"/>
    <col min="7964" max="7964" width="4.85546875" style="3" customWidth="1"/>
    <col min="7965" max="7965" width="3.28515625" style="3" customWidth="1"/>
    <col min="7966" max="7966" width="28.28515625" style="3" customWidth="1"/>
    <col min="7967" max="7967" width="3.42578125" style="3" customWidth="1"/>
    <col min="7968" max="7968" width="0.7109375" style="3" customWidth="1"/>
    <col min="7969" max="7969" width="2.85546875" style="3" customWidth="1"/>
    <col min="7970" max="7970" width="3.7109375" style="3" customWidth="1"/>
    <col min="7971" max="7971" width="0.42578125" style="3" customWidth="1"/>
    <col min="7972" max="7972" width="3.28515625" style="3" customWidth="1"/>
    <col min="7973" max="7973" width="5.42578125" style="3" customWidth="1"/>
    <col min="7974" max="7975" width="2" style="3" customWidth="1"/>
    <col min="7976" max="7976" width="1" style="3" customWidth="1"/>
    <col min="7977" max="7977" width="3" style="3" customWidth="1"/>
    <col min="7978" max="7978" width="5.28515625" style="3" customWidth="1"/>
    <col min="7979" max="7979" width="8.85546875" style="3" customWidth="1"/>
    <col min="7980" max="7980" width="1" style="3" customWidth="1"/>
    <col min="7981" max="7981" width="1.42578125" style="3" customWidth="1"/>
    <col min="7982" max="7982" width="2.42578125" style="3" customWidth="1"/>
    <col min="7983" max="7983" width="4.140625" style="3" customWidth="1"/>
    <col min="7984" max="7984" width="2" style="3" customWidth="1"/>
    <col min="7985" max="7985" width="2.28515625" style="3" customWidth="1"/>
    <col min="7986" max="7986" width="3" style="3" customWidth="1"/>
    <col min="7987" max="7987" width="2" style="3" customWidth="1"/>
    <col min="7988" max="7988" width="4.28515625" style="3" customWidth="1"/>
    <col min="7989" max="7989" width="2.42578125" style="3" customWidth="1"/>
    <col min="7990" max="7990" width="0.28515625" style="3" customWidth="1"/>
    <col min="7991" max="7991" width="3.85546875" style="3" customWidth="1"/>
    <col min="7992" max="7992" width="2.5703125" style="3" customWidth="1"/>
    <col min="7993" max="7993" width="3.7109375" style="3" customWidth="1"/>
    <col min="7994" max="7994" width="0.5703125" style="3" customWidth="1"/>
    <col min="7995" max="7995" width="3" style="3" customWidth="1"/>
    <col min="7996" max="7996" width="0.42578125" style="3" customWidth="1"/>
    <col min="7997" max="7997" width="3" style="3" customWidth="1"/>
    <col min="7998" max="7998" width="2.140625" style="3" customWidth="1"/>
    <col min="7999" max="8000" width="3.28515625" style="3" customWidth="1"/>
    <col min="8001" max="8001" width="12.7109375" style="3" customWidth="1"/>
    <col min="8002" max="8002" width="0.28515625" style="3" customWidth="1"/>
    <col min="8003" max="8207" width="9.140625" style="3"/>
    <col min="8208" max="8208" width="4.140625" style="3" customWidth="1"/>
    <col min="8209" max="8209" width="8.7109375" style="3" customWidth="1"/>
    <col min="8210" max="8210" width="5.42578125" style="3" customWidth="1"/>
    <col min="8211" max="8211" width="2" style="3" customWidth="1"/>
    <col min="8212" max="8212" width="3.85546875" style="3" customWidth="1"/>
    <col min="8213" max="8213" width="1.42578125" style="3" customWidth="1"/>
    <col min="8214" max="8214" width="2.7109375" style="3" customWidth="1"/>
    <col min="8215" max="8215" width="2" style="3" customWidth="1"/>
    <col min="8216" max="8216" width="3.5703125" style="3" customWidth="1"/>
    <col min="8217" max="8217" width="1.42578125" style="3" customWidth="1"/>
    <col min="8218" max="8218" width="0.7109375" style="3" customWidth="1"/>
    <col min="8219" max="8219" width="1.5703125" style="3" customWidth="1"/>
    <col min="8220" max="8220" width="4.85546875" style="3" customWidth="1"/>
    <col min="8221" max="8221" width="3.28515625" style="3" customWidth="1"/>
    <col min="8222" max="8222" width="28.28515625" style="3" customWidth="1"/>
    <col min="8223" max="8223" width="3.42578125" style="3" customWidth="1"/>
    <col min="8224" max="8224" width="0.7109375" style="3" customWidth="1"/>
    <col min="8225" max="8225" width="2.85546875" style="3" customWidth="1"/>
    <col min="8226" max="8226" width="3.7109375" style="3" customWidth="1"/>
    <col min="8227" max="8227" width="0.42578125" style="3" customWidth="1"/>
    <col min="8228" max="8228" width="3.28515625" style="3" customWidth="1"/>
    <col min="8229" max="8229" width="5.42578125" style="3" customWidth="1"/>
    <col min="8230" max="8231" width="2" style="3" customWidth="1"/>
    <col min="8232" max="8232" width="1" style="3" customWidth="1"/>
    <col min="8233" max="8233" width="3" style="3" customWidth="1"/>
    <col min="8234" max="8234" width="5.28515625" style="3" customWidth="1"/>
    <col min="8235" max="8235" width="8.85546875" style="3" customWidth="1"/>
    <col min="8236" max="8236" width="1" style="3" customWidth="1"/>
    <col min="8237" max="8237" width="1.42578125" style="3" customWidth="1"/>
    <col min="8238" max="8238" width="2.42578125" style="3" customWidth="1"/>
    <col min="8239" max="8239" width="4.140625" style="3" customWidth="1"/>
    <col min="8240" max="8240" width="2" style="3" customWidth="1"/>
    <col min="8241" max="8241" width="2.28515625" style="3" customWidth="1"/>
    <col min="8242" max="8242" width="3" style="3" customWidth="1"/>
    <col min="8243" max="8243" width="2" style="3" customWidth="1"/>
    <col min="8244" max="8244" width="4.28515625" style="3" customWidth="1"/>
    <col min="8245" max="8245" width="2.42578125" style="3" customWidth="1"/>
    <col min="8246" max="8246" width="0.28515625" style="3" customWidth="1"/>
    <col min="8247" max="8247" width="3.85546875" style="3" customWidth="1"/>
    <col min="8248" max="8248" width="2.5703125" style="3" customWidth="1"/>
    <col min="8249" max="8249" width="3.7109375" style="3" customWidth="1"/>
    <col min="8250" max="8250" width="0.5703125" style="3" customWidth="1"/>
    <col min="8251" max="8251" width="3" style="3" customWidth="1"/>
    <col min="8252" max="8252" width="0.42578125" style="3" customWidth="1"/>
    <col min="8253" max="8253" width="3" style="3" customWidth="1"/>
    <col min="8254" max="8254" width="2.140625" style="3" customWidth="1"/>
    <col min="8255" max="8256" width="3.28515625" style="3" customWidth="1"/>
    <col min="8257" max="8257" width="12.7109375" style="3" customWidth="1"/>
    <col min="8258" max="8258" width="0.28515625" style="3" customWidth="1"/>
    <col min="8259" max="8463" width="9.140625" style="3"/>
    <col min="8464" max="8464" width="4.140625" style="3" customWidth="1"/>
    <col min="8465" max="8465" width="8.7109375" style="3" customWidth="1"/>
    <col min="8466" max="8466" width="5.42578125" style="3" customWidth="1"/>
    <col min="8467" max="8467" width="2" style="3" customWidth="1"/>
    <col min="8468" max="8468" width="3.85546875" style="3" customWidth="1"/>
    <col min="8469" max="8469" width="1.42578125" style="3" customWidth="1"/>
    <col min="8470" max="8470" width="2.7109375" style="3" customWidth="1"/>
    <col min="8471" max="8471" width="2" style="3" customWidth="1"/>
    <col min="8472" max="8472" width="3.5703125" style="3" customWidth="1"/>
    <col min="8473" max="8473" width="1.42578125" style="3" customWidth="1"/>
    <col min="8474" max="8474" width="0.7109375" style="3" customWidth="1"/>
    <col min="8475" max="8475" width="1.5703125" style="3" customWidth="1"/>
    <col min="8476" max="8476" width="4.85546875" style="3" customWidth="1"/>
    <col min="8477" max="8477" width="3.28515625" style="3" customWidth="1"/>
    <col min="8478" max="8478" width="28.28515625" style="3" customWidth="1"/>
    <col min="8479" max="8479" width="3.42578125" style="3" customWidth="1"/>
    <col min="8480" max="8480" width="0.7109375" style="3" customWidth="1"/>
    <col min="8481" max="8481" width="2.85546875" style="3" customWidth="1"/>
    <col min="8482" max="8482" width="3.7109375" style="3" customWidth="1"/>
    <col min="8483" max="8483" width="0.42578125" style="3" customWidth="1"/>
    <col min="8484" max="8484" width="3.28515625" style="3" customWidth="1"/>
    <col min="8485" max="8485" width="5.42578125" style="3" customWidth="1"/>
    <col min="8486" max="8487" width="2" style="3" customWidth="1"/>
    <col min="8488" max="8488" width="1" style="3" customWidth="1"/>
    <col min="8489" max="8489" width="3" style="3" customWidth="1"/>
    <col min="8490" max="8490" width="5.28515625" style="3" customWidth="1"/>
    <col min="8491" max="8491" width="8.85546875" style="3" customWidth="1"/>
    <col min="8492" max="8492" width="1" style="3" customWidth="1"/>
    <col min="8493" max="8493" width="1.42578125" style="3" customWidth="1"/>
    <col min="8494" max="8494" width="2.42578125" style="3" customWidth="1"/>
    <col min="8495" max="8495" width="4.140625" style="3" customWidth="1"/>
    <col min="8496" max="8496" width="2" style="3" customWidth="1"/>
    <col min="8497" max="8497" width="2.28515625" style="3" customWidth="1"/>
    <col min="8498" max="8498" width="3" style="3" customWidth="1"/>
    <col min="8499" max="8499" width="2" style="3" customWidth="1"/>
    <col min="8500" max="8500" width="4.28515625" style="3" customWidth="1"/>
    <col min="8501" max="8501" width="2.42578125" style="3" customWidth="1"/>
    <col min="8502" max="8502" width="0.28515625" style="3" customWidth="1"/>
    <col min="8503" max="8503" width="3.85546875" style="3" customWidth="1"/>
    <col min="8504" max="8504" width="2.5703125" style="3" customWidth="1"/>
    <col min="8505" max="8505" width="3.7109375" style="3" customWidth="1"/>
    <col min="8506" max="8506" width="0.5703125" style="3" customWidth="1"/>
    <col min="8507" max="8507" width="3" style="3" customWidth="1"/>
    <col min="8508" max="8508" width="0.42578125" style="3" customWidth="1"/>
    <col min="8509" max="8509" width="3" style="3" customWidth="1"/>
    <col min="8510" max="8510" width="2.140625" style="3" customWidth="1"/>
    <col min="8511" max="8512" width="3.28515625" style="3" customWidth="1"/>
    <col min="8513" max="8513" width="12.7109375" style="3" customWidth="1"/>
    <col min="8514" max="8514" width="0.28515625" style="3" customWidth="1"/>
    <col min="8515" max="8719" width="9.140625" style="3"/>
    <col min="8720" max="8720" width="4.140625" style="3" customWidth="1"/>
    <col min="8721" max="8721" width="8.7109375" style="3" customWidth="1"/>
    <col min="8722" max="8722" width="5.42578125" style="3" customWidth="1"/>
    <col min="8723" max="8723" width="2" style="3" customWidth="1"/>
    <col min="8724" max="8724" width="3.85546875" style="3" customWidth="1"/>
    <col min="8725" max="8725" width="1.42578125" style="3" customWidth="1"/>
    <col min="8726" max="8726" width="2.7109375" style="3" customWidth="1"/>
    <col min="8727" max="8727" width="2" style="3" customWidth="1"/>
    <col min="8728" max="8728" width="3.5703125" style="3" customWidth="1"/>
    <col min="8729" max="8729" width="1.42578125" style="3" customWidth="1"/>
    <col min="8730" max="8730" width="0.7109375" style="3" customWidth="1"/>
    <col min="8731" max="8731" width="1.5703125" style="3" customWidth="1"/>
    <col min="8732" max="8732" width="4.85546875" style="3" customWidth="1"/>
    <col min="8733" max="8733" width="3.28515625" style="3" customWidth="1"/>
    <col min="8734" max="8734" width="28.28515625" style="3" customWidth="1"/>
    <col min="8735" max="8735" width="3.42578125" style="3" customWidth="1"/>
    <col min="8736" max="8736" width="0.7109375" style="3" customWidth="1"/>
    <col min="8737" max="8737" width="2.85546875" style="3" customWidth="1"/>
    <col min="8738" max="8738" width="3.7109375" style="3" customWidth="1"/>
    <col min="8739" max="8739" width="0.42578125" style="3" customWidth="1"/>
    <col min="8740" max="8740" width="3.28515625" style="3" customWidth="1"/>
    <col min="8741" max="8741" width="5.42578125" style="3" customWidth="1"/>
    <col min="8742" max="8743" width="2" style="3" customWidth="1"/>
    <col min="8744" max="8744" width="1" style="3" customWidth="1"/>
    <col min="8745" max="8745" width="3" style="3" customWidth="1"/>
    <col min="8746" max="8746" width="5.28515625" style="3" customWidth="1"/>
    <col min="8747" max="8747" width="8.85546875" style="3" customWidth="1"/>
    <col min="8748" max="8748" width="1" style="3" customWidth="1"/>
    <col min="8749" max="8749" width="1.42578125" style="3" customWidth="1"/>
    <col min="8750" max="8750" width="2.42578125" style="3" customWidth="1"/>
    <col min="8751" max="8751" width="4.140625" style="3" customWidth="1"/>
    <col min="8752" max="8752" width="2" style="3" customWidth="1"/>
    <col min="8753" max="8753" width="2.28515625" style="3" customWidth="1"/>
    <col min="8754" max="8754" width="3" style="3" customWidth="1"/>
    <col min="8755" max="8755" width="2" style="3" customWidth="1"/>
    <col min="8756" max="8756" width="4.28515625" style="3" customWidth="1"/>
    <col min="8757" max="8757" width="2.42578125" style="3" customWidth="1"/>
    <col min="8758" max="8758" width="0.28515625" style="3" customWidth="1"/>
    <col min="8759" max="8759" width="3.85546875" style="3" customWidth="1"/>
    <col min="8760" max="8760" width="2.5703125" style="3" customWidth="1"/>
    <col min="8761" max="8761" width="3.7109375" style="3" customWidth="1"/>
    <col min="8762" max="8762" width="0.5703125" style="3" customWidth="1"/>
    <col min="8763" max="8763" width="3" style="3" customWidth="1"/>
    <col min="8764" max="8764" width="0.42578125" style="3" customWidth="1"/>
    <col min="8765" max="8765" width="3" style="3" customWidth="1"/>
    <col min="8766" max="8766" width="2.140625" style="3" customWidth="1"/>
    <col min="8767" max="8768" width="3.28515625" style="3" customWidth="1"/>
    <col min="8769" max="8769" width="12.7109375" style="3" customWidth="1"/>
    <col min="8770" max="8770" width="0.28515625" style="3" customWidth="1"/>
    <col min="8771" max="8975" width="9.140625" style="3"/>
    <col min="8976" max="8976" width="4.140625" style="3" customWidth="1"/>
    <col min="8977" max="8977" width="8.7109375" style="3" customWidth="1"/>
    <col min="8978" max="8978" width="5.42578125" style="3" customWidth="1"/>
    <col min="8979" max="8979" width="2" style="3" customWidth="1"/>
    <col min="8980" max="8980" width="3.85546875" style="3" customWidth="1"/>
    <col min="8981" max="8981" width="1.42578125" style="3" customWidth="1"/>
    <col min="8982" max="8982" width="2.7109375" style="3" customWidth="1"/>
    <col min="8983" max="8983" width="2" style="3" customWidth="1"/>
    <col min="8984" max="8984" width="3.5703125" style="3" customWidth="1"/>
    <col min="8985" max="8985" width="1.42578125" style="3" customWidth="1"/>
    <col min="8986" max="8986" width="0.7109375" style="3" customWidth="1"/>
    <col min="8987" max="8987" width="1.5703125" style="3" customWidth="1"/>
    <col min="8988" max="8988" width="4.85546875" style="3" customWidth="1"/>
    <col min="8989" max="8989" width="3.28515625" style="3" customWidth="1"/>
    <col min="8990" max="8990" width="28.28515625" style="3" customWidth="1"/>
    <col min="8991" max="8991" width="3.42578125" style="3" customWidth="1"/>
    <col min="8992" max="8992" width="0.7109375" style="3" customWidth="1"/>
    <col min="8993" max="8993" width="2.85546875" style="3" customWidth="1"/>
    <col min="8994" max="8994" width="3.7109375" style="3" customWidth="1"/>
    <col min="8995" max="8995" width="0.42578125" style="3" customWidth="1"/>
    <col min="8996" max="8996" width="3.28515625" style="3" customWidth="1"/>
    <col min="8997" max="8997" width="5.42578125" style="3" customWidth="1"/>
    <col min="8998" max="8999" width="2" style="3" customWidth="1"/>
    <col min="9000" max="9000" width="1" style="3" customWidth="1"/>
    <col min="9001" max="9001" width="3" style="3" customWidth="1"/>
    <col min="9002" max="9002" width="5.28515625" style="3" customWidth="1"/>
    <col min="9003" max="9003" width="8.85546875" style="3" customWidth="1"/>
    <col min="9004" max="9004" width="1" style="3" customWidth="1"/>
    <col min="9005" max="9005" width="1.42578125" style="3" customWidth="1"/>
    <col min="9006" max="9006" width="2.42578125" style="3" customWidth="1"/>
    <col min="9007" max="9007" width="4.140625" style="3" customWidth="1"/>
    <col min="9008" max="9008" width="2" style="3" customWidth="1"/>
    <col min="9009" max="9009" width="2.28515625" style="3" customWidth="1"/>
    <col min="9010" max="9010" width="3" style="3" customWidth="1"/>
    <col min="9011" max="9011" width="2" style="3" customWidth="1"/>
    <col min="9012" max="9012" width="4.28515625" style="3" customWidth="1"/>
    <col min="9013" max="9013" width="2.42578125" style="3" customWidth="1"/>
    <col min="9014" max="9014" width="0.28515625" style="3" customWidth="1"/>
    <col min="9015" max="9015" width="3.85546875" style="3" customWidth="1"/>
    <col min="9016" max="9016" width="2.5703125" style="3" customWidth="1"/>
    <col min="9017" max="9017" width="3.7109375" style="3" customWidth="1"/>
    <col min="9018" max="9018" width="0.5703125" style="3" customWidth="1"/>
    <col min="9019" max="9019" width="3" style="3" customWidth="1"/>
    <col min="9020" max="9020" width="0.42578125" style="3" customWidth="1"/>
    <col min="9021" max="9021" width="3" style="3" customWidth="1"/>
    <col min="9022" max="9022" width="2.140625" style="3" customWidth="1"/>
    <col min="9023" max="9024" width="3.28515625" style="3" customWidth="1"/>
    <col min="9025" max="9025" width="12.7109375" style="3" customWidth="1"/>
    <col min="9026" max="9026" width="0.28515625" style="3" customWidth="1"/>
    <col min="9027" max="9231" width="9.140625" style="3"/>
    <col min="9232" max="9232" width="4.140625" style="3" customWidth="1"/>
    <col min="9233" max="9233" width="8.7109375" style="3" customWidth="1"/>
    <col min="9234" max="9234" width="5.42578125" style="3" customWidth="1"/>
    <col min="9235" max="9235" width="2" style="3" customWidth="1"/>
    <col min="9236" max="9236" width="3.85546875" style="3" customWidth="1"/>
    <col min="9237" max="9237" width="1.42578125" style="3" customWidth="1"/>
    <col min="9238" max="9238" width="2.7109375" style="3" customWidth="1"/>
    <col min="9239" max="9239" width="2" style="3" customWidth="1"/>
    <col min="9240" max="9240" width="3.5703125" style="3" customWidth="1"/>
    <col min="9241" max="9241" width="1.42578125" style="3" customWidth="1"/>
    <col min="9242" max="9242" width="0.7109375" style="3" customWidth="1"/>
    <col min="9243" max="9243" width="1.5703125" style="3" customWidth="1"/>
    <col min="9244" max="9244" width="4.85546875" style="3" customWidth="1"/>
    <col min="9245" max="9245" width="3.28515625" style="3" customWidth="1"/>
    <col min="9246" max="9246" width="28.28515625" style="3" customWidth="1"/>
    <col min="9247" max="9247" width="3.42578125" style="3" customWidth="1"/>
    <col min="9248" max="9248" width="0.7109375" style="3" customWidth="1"/>
    <col min="9249" max="9249" width="2.85546875" style="3" customWidth="1"/>
    <col min="9250" max="9250" width="3.7109375" style="3" customWidth="1"/>
    <col min="9251" max="9251" width="0.42578125" style="3" customWidth="1"/>
    <col min="9252" max="9252" width="3.28515625" style="3" customWidth="1"/>
    <col min="9253" max="9253" width="5.42578125" style="3" customWidth="1"/>
    <col min="9254" max="9255" width="2" style="3" customWidth="1"/>
    <col min="9256" max="9256" width="1" style="3" customWidth="1"/>
    <col min="9257" max="9257" width="3" style="3" customWidth="1"/>
    <col min="9258" max="9258" width="5.28515625" style="3" customWidth="1"/>
    <col min="9259" max="9259" width="8.85546875" style="3" customWidth="1"/>
    <col min="9260" max="9260" width="1" style="3" customWidth="1"/>
    <col min="9261" max="9261" width="1.42578125" style="3" customWidth="1"/>
    <col min="9262" max="9262" width="2.42578125" style="3" customWidth="1"/>
    <col min="9263" max="9263" width="4.140625" style="3" customWidth="1"/>
    <col min="9264" max="9264" width="2" style="3" customWidth="1"/>
    <col min="9265" max="9265" width="2.28515625" style="3" customWidth="1"/>
    <col min="9266" max="9266" width="3" style="3" customWidth="1"/>
    <col min="9267" max="9267" width="2" style="3" customWidth="1"/>
    <col min="9268" max="9268" width="4.28515625" style="3" customWidth="1"/>
    <col min="9269" max="9269" width="2.42578125" style="3" customWidth="1"/>
    <col min="9270" max="9270" width="0.28515625" style="3" customWidth="1"/>
    <col min="9271" max="9271" width="3.85546875" style="3" customWidth="1"/>
    <col min="9272" max="9272" width="2.5703125" style="3" customWidth="1"/>
    <col min="9273" max="9273" width="3.7109375" style="3" customWidth="1"/>
    <col min="9274" max="9274" width="0.5703125" style="3" customWidth="1"/>
    <col min="9275" max="9275" width="3" style="3" customWidth="1"/>
    <col min="9276" max="9276" width="0.42578125" style="3" customWidth="1"/>
    <col min="9277" max="9277" width="3" style="3" customWidth="1"/>
    <col min="9278" max="9278" width="2.140625" style="3" customWidth="1"/>
    <col min="9279" max="9280" width="3.28515625" style="3" customWidth="1"/>
    <col min="9281" max="9281" width="12.7109375" style="3" customWidth="1"/>
    <col min="9282" max="9282" width="0.28515625" style="3" customWidth="1"/>
    <col min="9283" max="9487" width="9.140625" style="3"/>
    <col min="9488" max="9488" width="4.140625" style="3" customWidth="1"/>
    <col min="9489" max="9489" width="8.7109375" style="3" customWidth="1"/>
    <col min="9490" max="9490" width="5.42578125" style="3" customWidth="1"/>
    <col min="9491" max="9491" width="2" style="3" customWidth="1"/>
    <col min="9492" max="9492" width="3.85546875" style="3" customWidth="1"/>
    <col min="9493" max="9493" width="1.42578125" style="3" customWidth="1"/>
    <col min="9494" max="9494" width="2.7109375" style="3" customWidth="1"/>
    <col min="9495" max="9495" width="2" style="3" customWidth="1"/>
    <col min="9496" max="9496" width="3.5703125" style="3" customWidth="1"/>
    <col min="9497" max="9497" width="1.42578125" style="3" customWidth="1"/>
    <col min="9498" max="9498" width="0.7109375" style="3" customWidth="1"/>
    <col min="9499" max="9499" width="1.5703125" style="3" customWidth="1"/>
    <col min="9500" max="9500" width="4.85546875" style="3" customWidth="1"/>
    <col min="9501" max="9501" width="3.28515625" style="3" customWidth="1"/>
    <col min="9502" max="9502" width="28.28515625" style="3" customWidth="1"/>
    <col min="9503" max="9503" width="3.42578125" style="3" customWidth="1"/>
    <col min="9504" max="9504" width="0.7109375" style="3" customWidth="1"/>
    <col min="9505" max="9505" width="2.85546875" style="3" customWidth="1"/>
    <col min="9506" max="9506" width="3.7109375" style="3" customWidth="1"/>
    <col min="9507" max="9507" width="0.42578125" style="3" customWidth="1"/>
    <col min="9508" max="9508" width="3.28515625" style="3" customWidth="1"/>
    <col min="9509" max="9509" width="5.42578125" style="3" customWidth="1"/>
    <col min="9510" max="9511" width="2" style="3" customWidth="1"/>
    <col min="9512" max="9512" width="1" style="3" customWidth="1"/>
    <col min="9513" max="9513" width="3" style="3" customWidth="1"/>
    <col min="9514" max="9514" width="5.28515625" style="3" customWidth="1"/>
    <col min="9515" max="9515" width="8.85546875" style="3" customWidth="1"/>
    <col min="9516" max="9516" width="1" style="3" customWidth="1"/>
    <col min="9517" max="9517" width="1.42578125" style="3" customWidth="1"/>
    <col min="9518" max="9518" width="2.42578125" style="3" customWidth="1"/>
    <col min="9519" max="9519" width="4.140625" style="3" customWidth="1"/>
    <col min="9520" max="9520" width="2" style="3" customWidth="1"/>
    <col min="9521" max="9521" width="2.28515625" style="3" customWidth="1"/>
    <col min="9522" max="9522" width="3" style="3" customWidth="1"/>
    <col min="9523" max="9523" width="2" style="3" customWidth="1"/>
    <col min="9524" max="9524" width="4.28515625" style="3" customWidth="1"/>
    <col min="9525" max="9525" width="2.42578125" style="3" customWidth="1"/>
    <col min="9526" max="9526" width="0.28515625" style="3" customWidth="1"/>
    <col min="9527" max="9527" width="3.85546875" style="3" customWidth="1"/>
    <col min="9528" max="9528" width="2.5703125" style="3" customWidth="1"/>
    <col min="9529" max="9529" width="3.7109375" style="3" customWidth="1"/>
    <col min="9530" max="9530" width="0.5703125" style="3" customWidth="1"/>
    <col min="9531" max="9531" width="3" style="3" customWidth="1"/>
    <col min="9532" max="9532" width="0.42578125" style="3" customWidth="1"/>
    <col min="9533" max="9533" width="3" style="3" customWidth="1"/>
    <col min="9534" max="9534" width="2.140625" style="3" customWidth="1"/>
    <col min="9535" max="9536" width="3.28515625" style="3" customWidth="1"/>
    <col min="9537" max="9537" width="12.7109375" style="3" customWidth="1"/>
    <col min="9538" max="9538" width="0.28515625" style="3" customWidth="1"/>
    <col min="9539" max="9743" width="9.140625" style="3"/>
    <col min="9744" max="9744" width="4.140625" style="3" customWidth="1"/>
    <col min="9745" max="9745" width="8.7109375" style="3" customWidth="1"/>
    <col min="9746" max="9746" width="5.42578125" style="3" customWidth="1"/>
    <col min="9747" max="9747" width="2" style="3" customWidth="1"/>
    <col min="9748" max="9748" width="3.85546875" style="3" customWidth="1"/>
    <col min="9749" max="9749" width="1.42578125" style="3" customWidth="1"/>
    <col min="9750" max="9750" width="2.7109375" style="3" customWidth="1"/>
    <col min="9751" max="9751" width="2" style="3" customWidth="1"/>
    <col min="9752" max="9752" width="3.5703125" style="3" customWidth="1"/>
    <col min="9753" max="9753" width="1.42578125" style="3" customWidth="1"/>
    <col min="9754" max="9754" width="0.7109375" style="3" customWidth="1"/>
    <col min="9755" max="9755" width="1.5703125" style="3" customWidth="1"/>
    <col min="9756" max="9756" width="4.85546875" style="3" customWidth="1"/>
    <col min="9757" max="9757" width="3.28515625" style="3" customWidth="1"/>
    <col min="9758" max="9758" width="28.28515625" style="3" customWidth="1"/>
    <col min="9759" max="9759" width="3.42578125" style="3" customWidth="1"/>
    <col min="9760" max="9760" width="0.7109375" style="3" customWidth="1"/>
    <col min="9761" max="9761" width="2.85546875" style="3" customWidth="1"/>
    <col min="9762" max="9762" width="3.7109375" style="3" customWidth="1"/>
    <col min="9763" max="9763" width="0.42578125" style="3" customWidth="1"/>
    <col min="9764" max="9764" width="3.28515625" style="3" customWidth="1"/>
    <col min="9765" max="9765" width="5.42578125" style="3" customWidth="1"/>
    <col min="9766" max="9767" width="2" style="3" customWidth="1"/>
    <col min="9768" max="9768" width="1" style="3" customWidth="1"/>
    <col min="9769" max="9769" width="3" style="3" customWidth="1"/>
    <col min="9770" max="9770" width="5.28515625" style="3" customWidth="1"/>
    <col min="9771" max="9771" width="8.85546875" style="3" customWidth="1"/>
    <col min="9772" max="9772" width="1" style="3" customWidth="1"/>
    <col min="9773" max="9773" width="1.42578125" style="3" customWidth="1"/>
    <col min="9774" max="9774" width="2.42578125" style="3" customWidth="1"/>
    <col min="9775" max="9775" width="4.140625" style="3" customWidth="1"/>
    <col min="9776" max="9776" width="2" style="3" customWidth="1"/>
    <col min="9777" max="9777" width="2.28515625" style="3" customWidth="1"/>
    <col min="9778" max="9778" width="3" style="3" customWidth="1"/>
    <col min="9779" max="9779" width="2" style="3" customWidth="1"/>
    <col min="9780" max="9780" width="4.28515625" style="3" customWidth="1"/>
    <col min="9781" max="9781" width="2.42578125" style="3" customWidth="1"/>
    <col min="9782" max="9782" width="0.28515625" style="3" customWidth="1"/>
    <col min="9783" max="9783" width="3.85546875" style="3" customWidth="1"/>
    <col min="9784" max="9784" width="2.5703125" style="3" customWidth="1"/>
    <col min="9785" max="9785" width="3.7109375" style="3" customWidth="1"/>
    <col min="9786" max="9786" width="0.5703125" style="3" customWidth="1"/>
    <col min="9787" max="9787" width="3" style="3" customWidth="1"/>
    <col min="9788" max="9788" width="0.42578125" style="3" customWidth="1"/>
    <col min="9789" max="9789" width="3" style="3" customWidth="1"/>
    <col min="9790" max="9790" width="2.140625" style="3" customWidth="1"/>
    <col min="9791" max="9792" width="3.28515625" style="3" customWidth="1"/>
    <col min="9793" max="9793" width="12.7109375" style="3" customWidth="1"/>
    <col min="9794" max="9794" width="0.28515625" style="3" customWidth="1"/>
    <col min="9795" max="9999" width="9.140625" style="3"/>
    <col min="10000" max="10000" width="4.140625" style="3" customWidth="1"/>
    <col min="10001" max="10001" width="8.7109375" style="3" customWidth="1"/>
    <col min="10002" max="10002" width="5.42578125" style="3" customWidth="1"/>
    <col min="10003" max="10003" width="2" style="3" customWidth="1"/>
    <col min="10004" max="10004" width="3.85546875" style="3" customWidth="1"/>
    <col min="10005" max="10005" width="1.42578125" style="3" customWidth="1"/>
    <col min="10006" max="10006" width="2.7109375" style="3" customWidth="1"/>
    <col min="10007" max="10007" width="2" style="3" customWidth="1"/>
    <col min="10008" max="10008" width="3.5703125" style="3" customWidth="1"/>
    <col min="10009" max="10009" width="1.42578125" style="3" customWidth="1"/>
    <col min="10010" max="10010" width="0.7109375" style="3" customWidth="1"/>
    <col min="10011" max="10011" width="1.5703125" style="3" customWidth="1"/>
    <col min="10012" max="10012" width="4.85546875" style="3" customWidth="1"/>
    <col min="10013" max="10013" width="3.28515625" style="3" customWidth="1"/>
    <col min="10014" max="10014" width="28.28515625" style="3" customWidth="1"/>
    <col min="10015" max="10015" width="3.42578125" style="3" customWidth="1"/>
    <col min="10016" max="10016" width="0.7109375" style="3" customWidth="1"/>
    <col min="10017" max="10017" width="2.85546875" style="3" customWidth="1"/>
    <col min="10018" max="10018" width="3.7109375" style="3" customWidth="1"/>
    <col min="10019" max="10019" width="0.42578125" style="3" customWidth="1"/>
    <col min="10020" max="10020" width="3.28515625" style="3" customWidth="1"/>
    <col min="10021" max="10021" width="5.42578125" style="3" customWidth="1"/>
    <col min="10022" max="10023" width="2" style="3" customWidth="1"/>
    <col min="10024" max="10024" width="1" style="3" customWidth="1"/>
    <col min="10025" max="10025" width="3" style="3" customWidth="1"/>
    <col min="10026" max="10026" width="5.28515625" style="3" customWidth="1"/>
    <col min="10027" max="10027" width="8.85546875" style="3" customWidth="1"/>
    <col min="10028" max="10028" width="1" style="3" customWidth="1"/>
    <col min="10029" max="10029" width="1.42578125" style="3" customWidth="1"/>
    <col min="10030" max="10030" width="2.42578125" style="3" customWidth="1"/>
    <col min="10031" max="10031" width="4.140625" style="3" customWidth="1"/>
    <col min="10032" max="10032" width="2" style="3" customWidth="1"/>
    <col min="10033" max="10033" width="2.28515625" style="3" customWidth="1"/>
    <col min="10034" max="10034" width="3" style="3" customWidth="1"/>
    <col min="10035" max="10035" width="2" style="3" customWidth="1"/>
    <col min="10036" max="10036" width="4.28515625" style="3" customWidth="1"/>
    <col min="10037" max="10037" width="2.42578125" style="3" customWidth="1"/>
    <col min="10038" max="10038" width="0.28515625" style="3" customWidth="1"/>
    <col min="10039" max="10039" width="3.85546875" style="3" customWidth="1"/>
    <col min="10040" max="10040" width="2.5703125" style="3" customWidth="1"/>
    <col min="10041" max="10041" width="3.7109375" style="3" customWidth="1"/>
    <col min="10042" max="10042" width="0.5703125" style="3" customWidth="1"/>
    <col min="10043" max="10043" width="3" style="3" customWidth="1"/>
    <col min="10044" max="10044" width="0.42578125" style="3" customWidth="1"/>
    <col min="10045" max="10045" width="3" style="3" customWidth="1"/>
    <col min="10046" max="10046" width="2.140625" style="3" customWidth="1"/>
    <col min="10047" max="10048" width="3.28515625" style="3" customWidth="1"/>
    <col min="10049" max="10049" width="12.7109375" style="3" customWidth="1"/>
    <col min="10050" max="10050" width="0.28515625" style="3" customWidth="1"/>
    <col min="10051" max="10255" width="9.140625" style="3"/>
    <col min="10256" max="10256" width="4.140625" style="3" customWidth="1"/>
    <col min="10257" max="10257" width="8.7109375" style="3" customWidth="1"/>
    <col min="10258" max="10258" width="5.42578125" style="3" customWidth="1"/>
    <col min="10259" max="10259" width="2" style="3" customWidth="1"/>
    <col min="10260" max="10260" width="3.85546875" style="3" customWidth="1"/>
    <col min="10261" max="10261" width="1.42578125" style="3" customWidth="1"/>
    <col min="10262" max="10262" width="2.7109375" style="3" customWidth="1"/>
    <col min="10263" max="10263" width="2" style="3" customWidth="1"/>
    <col min="10264" max="10264" width="3.5703125" style="3" customWidth="1"/>
    <col min="10265" max="10265" width="1.42578125" style="3" customWidth="1"/>
    <col min="10266" max="10266" width="0.7109375" style="3" customWidth="1"/>
    <col min="10267" max="10267" width="1.5703125" style="3" customWidth="1"/>
    <col min="10268" max="10268" width="4.85546875" style="3" customWidth="1"/>
    <col min="10269" max="10269" width="3.28515625" style="3" customWidth="1"/>
    <col min="10270" max="10270" width="28.28515625" style="3" customWidth="1"/>
    <col min="10271" max="10271" width="3.42578125" style="3" customWidth="1"/>
    <col min="10272" max="10272" width="0.7109375" style="3" customWidth="1"/>
    <col min="10273" max="10273" width="2.85546875" style="3" customWidth="1"/>
    <col min="10274" max="10274" width="3.7109375" style="3" customWidth="1"/>
    <col min="10275" max="10275" width="0.42578125" style="3" customWidth="1"/>
    <col min="10276" max="10276" width="3.28515625" style="3" customWidth="1"/>
    <col min="10277" max="10277" width="5.42578125" style="3" customWidth="1"/>
    <col min="10278" max="10279" width="2" style="3" customWidth="1"/>
    <col min="10280" max="10280" width="1" style="3" customWidth="1"/>
    <col min="10281" max="10281" width="3" style="3" customWidth="1"/>
    <col min="10282" max="10282" width="5.28515625" style="3" customWidth="1"/>
    <col min="10283" max="10283" width="8.85546875" style="3" customWidth="1"/>
    <col min="10284" max="10284" width="1" style="3" customWidth="1"/>
    <col min="10285" max="10285" width="1.42578125" style="3" customWidth="1"/>
    <col min="10286" max="10286" width="2.42578125" style="3" customWidth="1"/>
    <col min="10287" max="10287" width="4.140625" style="3" customWidth="1"/>
    <col min="10288" max="10288" width="2" style="3" customWidth="1"/>
    <col min="10289" max="10289" width="2.28515625" style="3" customWidth="1"/>
    <col min="10290" max="10290" width="3" style="3" customWidth="1"/>
    <col min="10291" max="10291" width="2" style="3" customWidth="1"/>
    <col min="10292" max="10292" width="4.28515625" style="3" customWidth="1"/>
    <col min="10293" max="10293" width="2.42578125" style="3" customWidth="1"/>
    <col min="10294" max="10294" width="0.28515625" style="3" customWidth="1"/>
    <col min="10295" max="10295" width="3.85546875" style="3" customWidth="1"/>
    <col min="10296" max="10296" width="2.5703125" style="3" customWidth="1"/>
    <col min="10297" max="10297" width="3.7109375" style="3" customWidth="1"/>
    <col min="10298" max="10298" width="0.5703125" style="3" customWidth="1"/>
    <col min="10299" max="10299" width="3" style="3" customWidth="1"/>
    <col min="10300" max="10300" width="0.42578125" style="3" customWidth="1"/>
    <col min="10301" max="10301" width="3" style="3" customWidth="1"/>
    <col min="10302" max="10302" width="2.140625" style="3" customWidth="1"/>
    <col min="10303" max="10304" width="3.28515625" style="3" customWidth="1"/>
    <col min="10305" max="10305" width="12.7109375" style="3" customWidth="1"/>
    <col min="10306" max="10306" width="0.28515625" style="3" customWidth="1"/>
    <col min="10307" max="10511" width="9.140625" style="3"/>
    <col min="10512" max="10512" width="4.140625" style="3" customWidth="1"/>
    <col min="10513" max="10513" width="8.7109375" style="3" customWidth="1"/>
    <col min="10514" max="10514" width="5.42578125" style="3" customWidth="1"/>
    <col min="10515" max="10515" width="2" style="3" customWidth="1"/>
    <col min="10516" max="10516" width="3.85546875" style="3" customWidth="1"/>
    <col min="10517" max="10517" width="1.42578125" style="3" customWidth="1"/>
    <col min="10518" max="10518" width="2.7109375" style="3" customWidth="1"/>
    <col min="10519" max="10519" width="2" style="3" customWidth="1"/>
    <col min="10520" max="10520" width="3.5703125" style="3" customWidth="1"/>
    <col min="10521" max="10521" width="1.42578125" style="3" customWidth="1"/>
    <col min="10522" max="10522" width="0.7109375" style="3" customWidth="1"/>
    <col min="10523" max="10523" width="1.5703125" style="3" customWidth="1"/>
    <col min="10524" max="10524" width="4.85546875" style="3" customWidth="1"/>
    <col min="10525" max="10525" width="3.28515625" style="3" customWidth="1"/>
    <col min="10526" max="10526" width="28.28515625" style="3" customWidth="1"/>
    <col min="10527" max="10527" width="3.42578125" style="3" customWidth="1"/>
    <col min="10528" max="10528" width="0.7109375" style="3" customWidth="1"/>
    <col min="10529" max="10529" width="2.85546875" style="3" customWidth="1"/>
    <col min="10530" max="10530" width="3.7109375" style="3" customWidth="1"/>
    <col min="10531" max="10531" width="0.42578125" style="3" customWidth="1"/>
    <col min="10532" max="10532" width="3.28515625" style="3" customWidth="1"/>
    <col min="10533" max="10533" width="5.42578125" style="3" customWidth="1"/>
    <col min="10534" max="10535" width="2" style="3" customWidth="1"/>
    <col min="10536" max="10536" width="1" style="3" customWidth="1"/>
    <col min="10537" max="10537" width="3" style="3" customWidth="1"/>
    <col min="10538" max="10538" width="5.28515625" style="3" customWidth="1"/>
    <col min="10539" max="10539" width="8.85546875" style="3" customWidth="1"/>
    <col min="10540" max="10540" width="1" style="3" customWidth="1"/>
    <col min="10541" max="10541" width="1.42578125" style="3" customWidth="1"/>
    <col min="10542" max="10542" width="2.42578125" style="3" customWidth="1"/>
    <col min="10543" max="10543" width="4.140625" style="3" customWidth="1"/>
    <col min="10544" max="10544" width="2" style="3" customWidth="1"/>
    <col min="10545" max="10545" width="2.28515625" style="3" customWidth="1"/>
    <col min="10546" max="10546" width="3" style="3" customWidth="1"/>
    <col min="10547" max="10547" width="2" style="3" customWidth="1"/>
    <col min="10548" max="10548" width="4.28515625" style="3" customWidth="1"/>
    <col min="10549" max="10549" width="2.42578125" style="3" customWidth="1"/>
    <col min="10550" max="10550" width="0.28515625" style="3" customWidth="1"/>
    <col min="10551" max="10551" width="3.85546875" style="3" customWidth="1"/>
    <col min="10552" max="10552" width="2.5703125" style="3" customWidth="1"/>
    <col min="10553" max="10553" width="3.7109375" style="3" customWidth="1"/>
    <col min="10554" max="10554" width="0.5703125" style="3" customWidth="1"/>
    <col min="10555" max="10555" width="3" style="3" customWidth="1"/>
    <col min="10556" max="10556" width="0.42578125" style="3" customWidth="1"/>
    <col min="10557" max="10557" width="3" style="3" customWidth="1"/>
    <col min="10558" max="10558" width="2.140625" style="3" customWidth="1"/>
    <col min="10559" max="10560" width="3.28515625" style="3" customWidth="1"/>
    <col min="10561" max="10561" width="12.7109375" style="3" customWidth="1"/>
    <col min="10562" max="10562" width="0.28515625" style="3" customWidth="1"/>
    <col min="10563" max="10767" width="9.140625" style="3"/>
    <col min="10768" max="10768" width="4.140625" style="3" customWidth="1"/>
    <col min="10769" max="10769" width="8.7109375" style="3" customWidth="1"/>
    <col min="10770" max="10770" width="5.42578125" style="3" customWidth="1"/>
    <col min="10771" max="10771" width="2" style="3" customWidth="1"/>
    <col min="10772" max="10772" width="3.85546875" style="3" customWidth="1"/>
    <col min="10773" max="10773" width="1.42578125" style="3" customWidth="1"/>
    <col min="10774" max="10774" width="2.7109375" style="3" customWidth="1"/>
    <col min="10775" max="10775" width="2" style="3" customWidth="1"/>
    <col min="10776" max="10776" width="3.5703125" style="3" customWidth="1"/>
    <col min="10777" max="10777" width="1.42578125" style="3" customWidth="1"/>
    <col min="10778" max="10778" width="0.7109375" style="3" customWidth="1"/>
    <col min="10779" max="10779" width="1.5703125" style="3" customWidth="1"/>
    <col min="10780" max="10780" width="4.85546875" style="3" customWidth="1"/>
    <col min="10781" max="10781" width="3.28515625" style="3" customWidth="1"/>
    <col min="10782" max="10782" width="28.28515625" style="3" customWidth="1"/>
    <col min="10783" max="10783" width="3.42578125" style="3" customWidth="1"/>
    <col min="10784" max="10784" width="0.7109375" style="3" customWidth="1"/>
    <col min="10785" max="10785" width="2.85546875" style="3" customWidth="1"/>
    <col min="10786" max="10786" width="3.7109375" style="3" customWidth="1"/>
    <col min="10787" max="10787" width="0.42578125" style="3" customWidth="1"/>
    <col min="10788" max="10788" width="3.28515625" style="3" customWidth="1"/>
    <col min="10789" max="10789" width="5.42578125" style="3" customWidth="1"/>
    <col min="10790" max="10791" width="2" style="3" customWidth="1"/>
    <col min="10792" max="10792" width="1" style="3" customWidth="1"/>
    <col min="10793" max="10793" width="3" style="3" customWidth="1"/>
    <col min="10794" max="10794" width="5.28515625" style="3" customWidth="1"/>
    <col min="10795" max="10795" width="8.85546875" style="3" customWidth="1"/>
    <col min="10796" max="10796" width="1" style="3" customWidth="1"/>
    <col min="10797" max="10797" width="1.42578125" style="3" customWidth="1"/>
    <col min="10798" max="10798" width="2.42578125" style="3" customWidth="1"/>
    <col min="10799" max="10799" width="4.140625" style="3" customWidth="1"/>
    <col min="10800" max="10800" width="2" style="3" customWidth="1"/>
    <col min="10801" max="10801" width="2.28515625" style="3" customWidth="1"/>
    <col min="10802" max="10802" width="3" style="3" customWidth="1"/>
    <col min="10803" max="10803" width="2" style="3" customWidth="1"/>
    <col min="10804" max="10804" width="4.28515625" style="3" customWidth="1"/>
    <col min="10805" max="10805" width="2.42578125" style="3" customWidth="1"/>
    <col min="10806" max="10806" width="0.28515625" style="3" customWidth="1"/>
    <col min="10807" max="10807" width="3.85546875" style="3" customWidth="1"/>
    <col min="10808" max="10808" width="2.5703125" style="3" customWidth="1"/>
    <col min="10809" max="10809" width="3.7109375" style="3" customWidth="1"/>
    <col min="10810" max="10810" width="0.5703125" style="3" customWidth="1"/>
    <col min="10811" max="10811" width="3" style="3" customWidth="1"/>
    <col min="10812" max="10812" width="0.42578125" style="3" customWidth="1"/>
    <col min="10813" max="10813" width="3" style="3" customWidth="1"/>
    <col min="10814" max="10814" width="2.140625" style="3" customWidth="1"/>
    <col min="10815" max="10816" width="3.28515625" style="3" customWidth="1"/>
    <col min="10817" max="10817" width="12.7109375" style="3" customWidth="1"/>
    <col min="10818" max="10818" width="0.28515625" style="3" customWidth="1"/>
    <col min="10819" max="11023" width="9.140625" style="3"/>
    <col min="11024" max="11024" width="4.140625" style="3" customWidth="1"/>
    <col min="11025" max="11025" width="8.7109375" style="3" customWidth="1"/>
    <col min="11026" max="11026" width="5.42578125" style="3" customWidth="1"/>
    <col min="11027" max="11027" width="2" style="3" customWidth="1"/>
    <col min="11028" max="11028" width="3.85546875" style="3" customWidth="1"/>
    <col min="11029" max="11029" width="1.42578125" style="3" customWidth="1"/>
    <col min="11030" max="11030" width="2.7109375" style="3" customWidth="1"/>
    <col min="11031" max="11031" width="2" style="3" customWidth="1"/>
    <col min="11032" max="11032" width="3.5703125" style="3" customWidth="1"/>
    <col min="11033" max="11033" width="1.42578125" style="3" customWidth="1"/>
    <col min="11034" max="11034" width="0.7109375" style="3" customWidth="1"/>
    <col min="11035" max="11035" width="1.5703125" style="3" customWidth="1"/>
    <col min="11036" max="11036" width="4.85546875" style="3" customWidth="1"/>
    <col min="11037" max="11037" width="3.28515625" style="3" customWidth="1"/>
    <col min="11038" max="11038" width="28.28515625" style="3" customWidth="1"/>
    <col min="11039" max="11039" width="3.42578125" style="3" customWidth="1"/>
    <col min="11040" max="11040" width="0.7109375" style="3" customWidth="1"/>
    <col min="11041" max="11041" width="2.85546875" style="3" customWidth="1"/>
    <col min="11042" max="11042" width="3.7109375" style="3" customWidth="1"/>
    <col min="11043" max="11043" width="0.42578125" style="3" customWidth="1"/>
    <col min="11044" max="11044" width="3.28515625" style="3" customWidth="1"/>
    <col min="11045" max="11045" width="5.42578125" style="3" customWidth="1"/>
    <col min="11046" max="11047" width="2" style="3" customWidth="1"/>
    <col min="11048" max="11048" width="1" style="3" customWidth="1"/>
    <col min="11049" max="11049" width="3" style="3" customWidth="1"/>
    <col min="11050" max="11050" width="5.28515625" style="3" customWidth="1"/>
    <col min="11051" max="11051" width="8.85546875" style="3" customWidth="1"/>
    <col min="11052" max="11052" width="1" style="3" customWidth="1"/>
    <col min="11053" max="11053" width="1.42578125" style="3" customWidth="1"/>
    <col min="11054" max="11054" width="2.42578125" style="3" customWidth="1"/>
    <col min="11055" max="11055" width="4.140625" style="3" customWidth="1"/>
    <col min="11056" max="11056" width="2" style="3" customWidth="1"/>
    <col min="11057" max="11057" width="2.28515625" style="3" customWidth="1"/>
    <col min="11058" max="11058" width="3" style="3" customWidth="1"/>
    <col min="11059" max="11059" width="2" style="3" customWidth="1"/>
    <col min="11060" max="11060" width="4.28515625" style="3" customWidth="1"/>
    <col min="11061" max="11061" width="2.42578125" style="3" customWidth="1"/>
    <col min="11062" max="11062" width="0.28515625" style="3" customWidth="1"/>
    <col min="11063" max="11063" width="3.85546875" style="3" customWidth="1"/>
    <col min="11064" max="11064" width="2.5703125" style="3" customWidth="1"/>
    <col min="11065" max="11065" width="3.7109375" style="3" customWidth="1"/>
    <col min="11066" max="11066" width="0.5703125" style="3" customWidth="1"/>
    <col min="11067" max="11067" width="3" style="3" customWidth="1"/>
    <col min="11068" max="11068" width="0.42578125" style="3" customWidth="1"/>
    <col min="11069" max="11069" width="3" style="3" customWidth="1"/>
    <col min="11070" max="11070" width="2.140625" style="3" customWidth="1"/>
    <col min="11071" max="11072" width="3.28515625" style="3" customWidth="1"/>
    <col min="11073" max="11073" width="12.7109375" style="3" customWidth="1"/>
    <col min="11074" max="11074" width="0.28515625" style="3" customWidth="1"/>
    <col min="11075" max="11279" width="9.140625" style="3"/>
    <col min="11280" max="11280" width="4.140625" style="3" customWidth="1"/>
    <col min="11281" max="11281" width="8.7109375" style="3" customWidth="1"/>
    <col min="11282" max="11282" width="5.42578125" style="3" customWidth="1"/>
    <col min="11283" max="11283" width="2" style="3" customWidth="1"/>
    <col min="11284" max="11284" width="3.85546875" style="3" customWidth="1"/>
    <col min="11285" max="11285" width="1.42578125" style="3" customWidth="1"/>
    <col min="11286" max="11286" width="2.7109375" style="3" customWidth="1"/>
    <col min="11287" max="11287" width="2" style="3" customWidth="1"/>
    <col min="11288" max="11288" width="3.5703125" style="3" customWidth="1"/>
    <col min="11289" max="11289" width="1.42578125" style="3" customWidth="1"/>
    <col min="11290" max="11290" width="0.7109375" style="3" customWidth="1"/>
    <col min="11291" max="11291" width="1.5703125" style="3" customWidth="1"/>
    <col min="11292" max="11292" width="4.85546875" style="3" customWidth="1"/>
    <col min="11293" max="11293" width="3.28515625" style="3" customWidth="1"/>
    <col min="11294" max="11294" width="28.28515625" style="3" customWidth="1"/>
    <col min="11295" max="11295" width="3.42578125" style="3" customWidth="1"/>
    <col min="11296" max="11296" width="0.7109375" style="3" customWidth="1"/>
    <col min="11297" max="11297" width="2.85546875" style="3" customWidth="1"/>
    <col min="11298" max="11298" width="3.7109375" style="3" customWidth="1"/>
    <col min="11299" max="11299" width="0.42578125" style="3" customWidth="1"/>
    <col min="11300" max="11300" width="3.28515625" style="3" customWidth="1"/>
    <col min="11301" max="11301" width="5.42578125" style="3" customWidth="1"/>
    <col min="11302" max="11303" width="2" style="3" customWidth="1"/>
    <col min="11304" max="11304" width="1" style="3" customWidth="1"/>
    <col min="11305" max="11305" width="3" style="3" customWidth="1"/>
    <col min="11306" max="11306" width="5.28515625" style="3" customWidth="1"/>
    <col min="11307" max="11307" width="8.85546875" style="3" customWidth="1"/>
    <col min="11308" max="11308" width="1" style="3" customWidth="1"/>
    <col min="11309" max="11309" width="1.42578125" style="3" customWidth="1"/>
    <col min="11310" max="11310" width="2.42578125" style="3" customWidth="1"/>
    <col min="11311" max="11311" width="4.140625" style="3" customWidth="1"/>
    <col min="11312" max="11312" width="2" style="3" customWidth="1"/>
    <col min="11313" max="11313" width="2.28515625" style="3" customWidth="1"/>
    <col min="11314" max="11314" width="3" style="3" customWidth="1"/>
    <col min="11315" max="11315" width="2" style="3" customWidth="1"/>
    <col min="11316" max="11316" width="4.28515625" style="3" customWidth="1"/>
    <col min="11317" max="11317" width="2.42578125" style="3" customWidth="1"/>
    <col min="11318" max="11318" width="0.28515625" style="3" customWidth="1"/>
    <col min="11319" max="11319" width="3.85546875" style="3" customWidth="1"/>
    <col min="11320" max="11320" width="2.5703125" style="3" customWidth="1"/>
    <col min="11321" max="11321" width="3.7109375" style="3" customWidth="1"/>
    <col min="11322" max="11322" width="0.5703125" style="3" customWidth="1"/>
    <col min="11323" max="11323" width="3" style="3" customWidth="1"/>
    <col min="11324" max="11324" width="0.42578125" style="3" customWidth="1"/>
    <col min="11325" max="11325" width="3" style="3" customWidth="1"/>
    <col min="11326" max="11326" width="2.140625" style="3" customWidth="1"/>
    <col min="11327" max="11328" width="3.28515625" style="3" customWidth="1"/>
    <col min="11329" max="11329" width="12.7109375" style="3" customWidth="1"/>
    <col min="11330" max="11330" width="0.28515625" style="3" customWidth="1"/>
    <col min="11331" max="11535" width="9.140625" style="3"/>
    <col min="11536" max="11536" width="4.140625" style="3" customWidth="1"/>
    <col min="11537" max="11537" width="8.7109375" style="3" customWidth="1"/>
    <col min="11538" max="11538" width="5.42578125" style="3" customWidth="1"/>
    <col min="11539" max="11539" width="2" style="3" customWidth="1"/>
    <col min="11540" max="11540" width="3.85546875" style="3" customWidth="1"/>
    <col min="11541" max="11541" width="1.42578125" style="3" customWidth="1"/>
    <col min="11542" max="11542" width="2.7109375" style="3" customWidth="1"/>
    <col min="11543" max="11543" width="2" style="3" customWidth="1"/>
    <col min="11544" max="11544" width="3.5703125" style="3" customWidth="1"/>
    <col min="11545" max="11545" width="1.42578125" style="3" customWidth="1"/>
    <col min="11546" max="11546" width="0.7109375" style="3" customWidth="1"/>
    <col min="11547" max="11547" width="1.5703125" style="3" customWidth="1"/>
    <col min="11548" max="11548" width="4.85546875" style="3" customWidth="1"/>
    <col min="11549" max="11549" width="3.28515625" style="3" customWidth="1"/>
    <col min="11550" max="11550" width="28.28515625" style="3" customWidth="1"/>
    <col min="11551" max="11551" width="3.42578125" style="3" customWidth="1"/>
    <col min="11552" max="11552" width="0.7109375" style="3" customWidth="1"/>
    <col min="11553" max="11553" width="2.85546875" style="3" customWidth="1"/>
    <col min="11554" max="11554" width="3.7109375" style="3" customWidth="1"/>
    <col min="11555" max="11555" width="0.42578125" style="3" customWidth="1"/>
    <col min="11556" max="11556" width="3.28515625" style="3" customWidth="1"/>
    <col min="11557" max="11557" width="5.42578125" style="3" customWidth="1"/>
    <col min="11558" max="11559" width="2" style="3" customWidth="1"/>
    <col min="11560" max="11560" width="1" style="3" customWidth="1"/>
    <col min="11561" max="11561" width="3" style="3" customWidth="1"/>
    <col min="11562" max="11562" width="5.28515625" style="3" customWidth="1"/>
    <col min="11563" max="11563" width="8.85546875" style="3" customWidth="1"/>
    <col min="11564" max="11564" width="1" style="3" customWidth="1"/>
    <col min="11565" max="11565" width="1.42578125" style="3" customWidth="1"/>
    <col min="11566" max="11566" width="2.42578125" style="3" customWidth="1"/>
    <col min="11567" max="11567" width="4.140625" style="3" customWidth="1"/>
    <col min="11568" max="11568" width="2" style="3" customWidth="1"/>
    <col min="11569" max="11569" width="2.28515625" style="3" customWidth="1"/>
    <col min="11570" max="11570" width="3" style="3" customWidth="1"/>
    <col min="11571" max="11571" width="2" style="3" customWidth="1"/>
    <col min="11572" max="11572" width="4.28515625" style="3" customWidth="1"/>
    <col min="11573" max="11573" width="2.42578125" style="3" customWidth="1"/>
    <col min="11574" max="11574" width="0.28515625" style="3" customWidth="1"/>
    <col min="11575" max="11575" width="3.85546875" style="3" customWidth="1"/>
    <col min="11576" max="11576" width="2.5703125" style="3" customWidth="1"/>
    <col min="11577" max="11577" width="3.7109375" style="3" customWidth="1"/>
    <col min="11578" max="11578" width="0.5703125" style="3" customWidth="1"/>
    <col min="11579" max="11579" width="3" style="3" customWidth="1"/>
    <col min="11580" max="11580" width="0.42578125" style="3" customWidth="1"/>
    <col min="11581" max="11581" width="3" style="3" customWidth="1"/>
    <col min="11582" max="11582" width="2.140625" style="3" customWidth="1"/>
    <col min="11583" max="11584" width="3.28515625" style="3" customWidth="1"/>
    <col min="11585" max="11585" width="12.7109375" style="3" customWidth="1"/>
    <col min="11586" max="11586" width="0.28515625" style="3" customWidth="1"/>
    <col min="11587" max="11791" width="9.140625" style="3"/>
    <col min="11792" max="11792" width="4.140625" style="3" customWidth="1"/>
    <col min="11793" max="11793" width="8.7109375" style="3" customWidth="1"/>
    <col min="11794" max="11794" width="5.42578125" style="3" customWidth="1"/>
    <col min="11795" max="11795" width="2" style="3" customWidth="1"/>
    <col min="11796" max="11796" width="3.85546875" style="3" customWidth="1"/>
    <col min="11797" max="11797" width="1.42578125" style="3" customWidth="1"/>
    <col min="11798" max="11798" width="2.7109375" style="3" customWidth="1"/>
    <col min="11799" max="11799" width="2" style="3" customWidth="1"/>
    <col min="11800" max="11800" width="3.5703125" style="3" customWidth="1"/>
    <col min="11801" max="11801" width="1.42578125" style="3" customWidth="1"/>
    <col min="11802" max="11802" width="0.7109375" style="3" customWidth="1"/>
    <col min="11803" max="11803" width="1.5703125" style="3" customWidth="1"/>
    <col min="11804" max="11804" width="4.85546875" style="3" customWidth="1"/>
    <col min="11805" max="11805" width="3.28515625" style="3" customWidth="1"/>
    <col min="11806" max="11806" width="28.28515625" style="3" customWidth="1"/>
    <col min="11807" max="11807" width="3.42578125" style="3" customWidth="1"/>
    <col min="11808" max="11808" width="0.7109375" style="3" customWidth="1"/>
    <col min="11809" max="11809" width="2.85546875" style="3" customWidth="1"/>
    <col min="11810" max="11810" width="3.7109375" style="3" customWidth="1"/>
    <col min="11811" max="11811" width="0.42578125" style="3" customWidth="1"/>
    <col min="11812" max="11812" width="3.28515625" style="3" customWidth="1"/>
    <col min="11813" max="11813" width="5.42578125" style="3" customWidth="1"/>
    <col min="11814" max="11815" width="2" style="3" customWidth="1"/>
    <col min="11816" max="11816" width="1" style="3" customWidth="1"/>
    <col min="11817" max="11817" width="3" style="3" customWidth="1"/>
    <col min="11818" max="11818" width="5.28515625" style="3" customWidth="1"/>
    <col min="11819" max="11819" width="8.85546875" style="3" customWidth="1"/>
    <col min="11820" max="11820" width="1" style="3" customWidth="1"/>
    <col min="11821" max="11821" width="1.42578125" style="3" customWidth="1"/>
    <col min="11822" max="11822" width="2.42578125" style="3" customWidth="1"/>
    <col min="11823" max="11823" width="4.140625" style="3" customWidth="1"/>
    <col min="11824" max="11824" width="2" style="3" customWidth="1"/>
    <col min="11825" max="11825" width="2.28515625" style="3" customWidth="1"/>
    <col min="11826" max="11826" width="3" style="3" customWidth="1"/>
    <col min="11827" max="11827" width="2" style="3" customWidth="1"/>
    <col min="11828" max="11828" width="4.28515625" style="3" customWidth="1"/>
    <col min="11829" max="11829" width="2.42578125" style="3" customWidth="1"/>
    <col min="11830" max="11830" width="0.28515625" style="3" customWidth="1"/>
    <col min="11831" max="11831" width="3.85546875" style="3" customWidth="1"/>
    <col min="11832" max="11832" width="2.5703125" style="3" customWidth="1"/>
    <col min="11833" max="11833" width="3.7109375" style="3" customWidth="1"/>
    <col min="11834" max="11834" width="0.5703125" style="3" customWidth="1"/>
    <col min="11835" max="11835" width="3" style="3" customWidth="1"/>
    <col min="11836" max="11836" width="0.42578125" style="3" customWidth="1"/>
    <col min="11837" max="11837" width="3" style="3" customWidth="1"/>
    <col min="11838" max="11838" width="2.140625" style="3" customWidth="1"/>
    <col min="11839" max="11840" width="3.28515625" style="3" customWidth="1"/>
    <col min="11841" max="11841" width="12.7109375" style="3" customWidth="1"/>
    <col min="11842" max="11842" width="0.28515625" style="3" customWidth="1"/>
    <col min="11843" max="12047" width="9.140625" style="3"/>
    <col min="12048" max="12048" width="4.140625" style="3" customWidth="1"/>
    <col min="12049" max="12049" width="8.7109375" style="3" customWidth="1"/>
    <col min="12050" max="12050" width="5.42578125" style="3" customWidth="1"/>
    <col min="12051" max="12051" width="2" style="3" customWidth="1"/>
    <col min="12052" max="12052" width="3.85546875" style="3" customWidth="1"/>
    <col min="12053" max="12053" width="1.42578125" style="3" customWidth="1"/>
    <col min="12054" max="12054" width="2.7109375" style="3" customWidth="1"/>
    <col min="12055" max="12055" width="2" style="3" customWidth="1"/>
    <col min="12056" max="12056" width="3.5703125" style="3" customWidth="1"/>
    <col min="12057" max="12057" width="1.42578125" style="3" customWidth="1"/>
    <col min="12058" max="12058" width="0.7109375" style="3" customWidth="1"/>
    <col min="12059" max="12059" width="1.5703125" style="3" customWidth="1"/>
    <col min="12060" max="12060" width="4.85546875" style="3" customWidth="1"/>
    <col min="12061" max="12061" width="3.28515625" style="3" customWidth="1"/>
    <col min="12062" max="12062" width="28.28515625" style="3" customWidth="1"/>
    <col min="12063" max="12063" width="3.42578125" style="3" customWidth="1"/>
    <col min="12064" max="12064" width="0.7109375" style="3" customWidth="1"/>
    <col min="12065" max="12065" width="2.85546875" style="3" customWidth="1"/>
    <col min="12066" max="12066" width="3.7109375" style="3" customWidth="1"/>
    <col min="12067" max="12067" width="0.42578125" style="3" customWidth="1"/>
    <col min="12068" max="12068" width="3.28515625" style="3" customWidth="1"/>
    <col min="12069" max="12069" width="5.42578125" style="3" customWidth="1"/>
    <col min="12070" max="12071" width="2" style="3" customWidth="1"/>
    <col min="12072" max="12072" width="1" style="3" customWidth="1"/>
    <col min="12073" max="12073" width="3" style="3" customWidth="1"/>
    <col min="12074" max="12074" width="5.28515625" style="3" customWidth="1"/>
    <col min="12075" max="12075" width="8.85546875" style="3" customWidth="1"/>
    <col min="12076" max="12076" width="1" style="3" customWidth="1"/>
    <col min="12077" max="12077" width="1.42578125" style="3" customWidth="1"/>
    <col min="12078" max="12078" width="2.42578125" style="3" customWidth="1"/>
    <col min="12079" max="12079" width="4.140625" style="3" customWidth="1"/>
    <col min="12080" max="12080" width="2" style="3" customWidth="1"/>
    <col min="12081" max="12081" width="2.28515625" style="3" customWidth="1"/>
    <col min="12082" max="12082" width="3" style="3" customWidth="1"/>
    <col min="12083" max="12083" width="2" style="3" customWidth="1"/>
    <col min="12084" max="12084" width="4.28515625" style="3" customWidth="1"/>
    <col min="12085" max="12085" width="2.42578125" style="3" customWidth="1"/>
    <col min="12086" max="12086" width="0.28515625" style="3" customWidth="1"/>
    <col min="12087" max="12087" width="3.85546875" style="3" customWidth="1"/>
    <col min="12088" max="12088" width="2.5703125" style="3" customWidth="1"/>
    <col min="12089" max="12089" width="3.7109375" style="3" customWidth="1"/>
    <col min="12090" max="12090" width="0.5703125" style="3" customWidth="1"/>
    <col min="12091" max="12091" width="3" style="3" customWidth="1"/>
    <col min="12092" max="12092" width="0.42578125" style="3" customWidth="1"/>
    <col min="12093" max="12093" width="3" style="3" customWidth="1"/>
    <col min="12094" max="12094" width="2.140625" style="3" customWidth="1"/>
    <col min="12095" max="12096" width="3.28515625" style="3" customWidth="1"/>
    <col min="12097" max="12097" width="12.7109375" style="3" customWidth="1"/>
    <col min="12098" max="12098" width="0.28515625" style="3" customWidth="1"/>
    <col min="12099" max="12303" width="9.140625" style="3"/>
    <col min="12304" max="12304" width="4.140625" style="3" customWidth="1"/>
    <col min="12305" max="12305" width="8.7109375" style="3" customWidth="1"/>
    <col min="12306" max="12306" width="5.42578125" style="3" customWidth="1"/>
    <col min="12307" max="12307" width="2" style="3" customWidth="1"/>
    <col min="12308" max="12308" width="3.85546875" style="3" customWidth="1"/>
    <col min="12309" max="12309" width="1.42578125" style="3" customWidth="1"/>
    <col min="12310" max="12310" width="2.7109375" style="3" customWidth="1"/>
    <col min="12311" max="12311" width="2" style="3" customWidth="1"/>
    <col min="12312" max="12312" width="3.5703125" style="3" customWidth="1"/>
    <col min="12313" max="12313" width="1.42578125" style="3" customWidth="1"/>
    <col min="12314" max="12314" width="0.7109375" style="3" customWidth="1"/>
    <col min="12315" max="12315" width="1.5703125" style="3" customWidth="1"/>
    <col min="12316" max="12316" width="4.85546875" style="3" customWidth="1"/>
    <col min="12317" max="12317" width="3.28515625" style="3" customWidth="1"/>
    <col min="12318" max="12318" width="28.28515625" style="3" customWidth="1"/>
    <col min="12319" max="12319" width="3.42578125" style="3" customWidth="1"/>
    <col min="12320" max="12320" width="0.7109375" style="3" customWidth="1"/>
    <col min="12321" max="12321" width="2.85546875" style="3" customWidth="1"/>
    <col min="12322" max="12322" width="3.7109375" style="3" customWidth="1"/>
    <col min="12323" max="12323" width="0.42578125" style="3" customWidth="1"/>
    <col min="12324" max="12324" width="3.28515625" style="3" customWidth="1"/>
    <col min="12325" max="12325" width="5.42578125" style="3" customWidth="1"/>
    <col min="12326" max="12327" width="2" style="3" customWidth="1"/>
    <col min="12328" max="12328" width="1" style="3" customWidth="1"/>
    <col min="12329" max="12329" width="3" style="3" customWidth="1"/>
    <col min="12330" max="12330" width="5.28515625" style="3" customWidth="1"/>
    <col min="12331" max="12331" width="8.85546875" style="3" customWidth="1"/>
    <col min="12332" max="12332" width="1" style="3" customWidth="1"/>
    <col min="12333" max="12333" width="1.42578125" style="3" customWidth="1"/>
    <col min="12334" max="12334" width="2.42578125" style="3" customWidth="1"/>
    <col min="12335" max="12335" width="4.140625" style="3" customWidth="1"/>
    <col min="12336" max="12336" width="2" style="3" customWidth="1"/>
    <col min="12337" max="12337" width="2.28515625" style="3" customWidth="1"/>
    <col min="12338" max="12338" width="3" style="3" customWidth="1"/>
    <col min="12339" max="12339" width="2" style="3" customWidth="1"/>
    <col min="12340" max="12340" width="4.28515625" style="3" customWidth="1"/>
    <col min="12341" max="12341" width="2.42578125" style="3" customWidth="1"/>
    <col min="12342" max="12342" width="0.28515625" style="3" customWidth="1"/>
    <col min="12343" max="12343" width="3.85546875" style="3" customWidth="1"/>
    <col min="12344" max="12344" width="2.5703125" style="3" customWidth="1"/>
    <col min="12345" max="12345" width="3.7109375" style="3" customWidth="1"/>
    <col min="12346" max="12346" width="0.5703125" style="3" customWidth="1"/>
    <col min="12347" max="12347" width="3" style="3" customWidth="1"/>
    <col min="12348" max="12348" width="0.42578125" style="3" customWidth="1"/>
    <col min="12349" max="12349" width="3" style="3" customWidth="1"/>
    <col min="12350" max="12350" width="2.140625" style="3" customWidth="1"/>
    <col min="12351" max="12352" width="3.28515625" style="3" customWidth="1"/>
    <col min="12353" max="12353" width="12.7109375" style="3" customWidth="1"/>
    <col min="12354" max="12354" width="0.28515625" style="3" customWidth="1"/>
    <col min="12355" max="12559" width="9.140625" style="3"/>
    <col min="12560" max="12560" width="4.140625" style="3" customWidth="1"/>
    <col min="12561" max="12561" width="8.7109375" style="3" customWidth="1"/>
    <col min="12562" max="12562" width="5.42578125" style="3" customWidth="1"/>
    <col min="12563" max="12563" width="2" style="3" customWidth="1"/>
    <col min="12564" max="12564" width="3.85546875" style="3" customWidth="1"/>
    <col min="12565" max="12565" width="1.42578125" style="3" customWidth="1"/>
    <col min="12566" max="12566" width="2.7109375" style="3" customWidth="1"/>
    <col min="12567" max="12567" width="2" style="3" customWidth="1"/>
    <col min="12568" max="12568" width="3.5703125" style="3" customWidth="1"/>
    <col min="12569" max="12569" width="1.42578125" style="3" customWidth="1"/>
    <col min="12570" max="12570" width="0.7109375" style="3" customWidth="1"/>
    <col min="12571" max="12571" width="1.5703125" style="3" customWidth="1"/>
    <col min="12572" max="12572" width="4.85546875" style="3" customWidth="1"/>
    <col min="12573" max="12573" width="3.28515625" style="3" customWidth="1"/>
    <col min="12574" max="12574" width="28.28515625" style="3" customWidth="1"/>
    <col min="12575" max="12575" width="3.42578125" style="3" customWidth="1"/>
    <col min="12576" max="12576" width="0.7109375" style="3" customWidth="1"/>
    <col min="12577" max="12577" width="2.85546875" style="3" customWidth="1"/>
    <col min="12578" max="12578" width="3.7109375" style="3" customWidth="1"/>
    <col min="12579" max="12579" width="0.42578125" style="3" customWidth="1"/>
    <col min="12580" max="12580" width="3.28515625" style="3" customWidth="1"/>
    <col min="12581" max="12581" width="5.42578125" style="3" customWidth="1"/>
    <col min="12582" max="12583" width="2" style="3" customWidth="1"/>
    <col min="12584" max="12584" width="1" style="3" customWidth="1"/>
    <col min="12585" max="12585" width="3" style="3" customWidth="1"/>
    <col min="12586" max="12586" width="5.28515625" style="3" customWidth="1"/>
    <col min="12587" max="12587" width="8.85546875" style="3" customWidth="1"/>
    <col min="12588" max="12588" width="1" style="3" customWidth="1"/>
    <col min="12589" max="12589" width="1.42578125" style="3" customWidth="1"/>
    <col min="12590" max="12590" width="2.42578125" style="3" customWidth="1"/>
    <col min="12591" max="12591" width="4.140625" style="3" customWidth="1"/>
    <col min="12592" max="12592" width="2" style="3" customWidth="1"/>
    <col min="12593" max="12593" width="2.28515625" style="3" customWidth="1"/>
    <col min="12594" max="12594" width="3" style="3" customWidth="1"/>
    <col min="12595" max="12595" width="2" style="3" customWidth="1"/>
    <col min="12596" max="12596" width="4.28515625" style="3" customWidth="1"/>
    <col min="12597" max="12597" width="2.42578125" style="3" customWidth="1"/>
    <col min="12598" max="12598" width="0.28515625" style="3" customWidth="1"/>
    <col min="12599" max="12599" width="3.85546875" style="3" customWidth="1"/>
    <col min="12600" max="12600" width="2.5703125" style="3" customWidth="1"/>
    <col min="12601" max="12601" width="3.7109375" style="3" customWidth="1"/>
    <col min="12602" max="12602" width="0.5703125" style="3" customWidth="1"/>
    <col min="12603" max="12603" width="3" style="3" customWidth="1"/>
    <col min="12604" max="12604" width="0.42578125" style="3" customWidth="1"/>
    <col min="12605" max="12605" width="3" style="3" customWidth="1"/>
    <col min="12606" max="12606" width="2.140625" style="3" customWidth="1"/>
    <col min="12607" max="12608" width="3.28515625" style="3" customWidth="1"/>
    <col min="12609" max="12609" width="12.7109375" style="3" customWidth="1"/>
    <col min="12610" max="12610" width="0.28515625" style="3" customWidth="1"/>
    <col min="12611" max="12815" width="9.140625" style="3"/>
    <col min="12816" max="12816" width="4.140625" style="3" customWidth="1"/>
    <col min="12817" max="12817" width="8.7109375" style="3" customWidth="1"/>
    <col min="12818" max="12818" width="5.42578125" style="3" customWidth="1"/>
    <col min="12819" max="12819" width="2" style="3" customWidth="1"/>
    <col min="12820" max="12820" width="3.85546875" style="3" customWidth="1"/>
    <col min="12821" max="12821" width="1.42578125" style="3" customWidth="1"/>
    <col min="12822" max="12822" width="2.7109375" style="3" customWidth="1"/>
    <col min="12823" max="12823" width="2" style="3" customWidth="1"/>
    <col min="12824" max="12824" width="3.5703125" style="3" customWidth="1"/>
    <col min="12825" max="12825" width="1.42578125" style="3" customWidth="1"/>
    <col min="12826" max="12826" width="0.7109375" style="3" customWidth="1"/>
    <col min="12827" max="12827" width="1.5703125" style="3" customWidth="1"/>
    <col min="12828" max="12828" width="4.85546875" style="3" customWidth="1"/>
    <col min="12829" max="12829" width="3.28515625" style="3" customWidth="1"/>
    <col min="12830" max="12830" width="28.28515625" style="3" customWidth="1"/>
    <col min="12831" max="12831" width="3.42578125" style="3" customWidth="1"/>
    <col min="12832" max="12832" width="0.7109375" style="3" customWidth="1"/>
    <col min="12833" max="12833" width="2.85546875" style="3" customWidth="1"/>
    <col min="12834" max="12834" width="3.7109375" style="3" customWidth="1"/>
    <col min="12835" max="12835" width="0.42578125" style="3" customWidth="1"/>
    <col min="12836" max="12836" width="3.28515625" style="3" customWidth="1"/>
    <col min="12837" max="12837" width="5.42578125" style="3" customWidth="1"/>
    <col min="12838" max="12839" width="2" style="3" customWidth="1"/>
    <col min="12840" max="12840" width="1" style="3" customWidth="1"/>
    <col min="12841" max="12841" width="3" style="3" customWidth="1"/>
    <col min="12842" max="12842" width="5.28515625" style="3" customWidth="1"/>
    <col min="12843" max="12843" width="8.85546875" style="3" customWidth="1"/>
    <col min="12844" max="12844" width="1" style="3" customWidth="1"/>
    <col min="12845" max="12845" width="1.42578125" style="3" customWidth="1"/>
    <col min="12846" max="12846" width="2.42578125" style="3" customWidth="1"/>
    <col min="12847" max="12847" width="4.140625" style="3" customWidth="1"/>
    <col min="12848" max="12848" width="2" style="3" customWidth="1"/>
    <col min="12849" max="12849" width="2.28515625" style="3" customWidth="1"/>
    <col min="12850" max="12850" width="3" style="3" customWidth="1"/>
    <col min="12851" max="12851" width="2" style="3" customWidth="1"/>
    <col min="12852" max="12852" width="4.28515625" style="3" customWidth="1"/>
    <col min="12853" max="12853" width="2.42578125" style="3" customWidth="1"/>
    <col min="12854" max="12854" width="0.28515625" style="3" customWidth="1"/>
    <col min="12855" max="12855" width="3.85546875" style="3" customWidth="1"/>
    <col min="12856" max="12856" width="2.5703125" style="3" customWidth="1"/>
    <col min="12857" max="12857" width="3.7109375" style="3" customWidth="1"/>
    <col min="12858" max="12858" width="0.5703125" style="3" customWidth="1"/>
    <col min="12859" max="12859" width="3" style="3" customWidth="1"/>
    <col min="12860" max="12860" width="0.42578125" style="3" customWidth="1"/>
    <col min="12861" max="12861" width="3" style="3" customWidth="1"/>
    <col min="12862" max="12862" width="2.140625" style="3" customWidth="1"/>
    <col min="12863" max="12864" width="3.28515625" style="3" customWidth="1"/>
    <col min="12865" max="12865" width="12.7109375" style="3" customWidth="1"/>
    <col min="12866" max="12866" width="0.28515625" style="3" customWidth="1"/>
    <col min="12867" max="13071" width="9.140625" style="3"/>
    <col min="13072" max="13072" width="4.140625" style="3" customWidth="1"/>
    <col min="13073" max="13073" width="8.7109375" style="3" customWidth="1"/>
    <col min="13074" max="13074" width="5.42578125" style="3" customWidth="1"/>
    <col min="13075" max="13075" width="2" style="3" customWidth="1"/>
    <col min="13076" max="13076" width="3.85546875" style="3" customWidth="1"/>
    <col min="13077" max="13077" width="1.42578125" style="3" customWidth="1"/>
    <col min="13078" max="13078" width="2.7109375" style="3" customWidth="1"/>
    <col min="13079" max="13079" width="2" style="3" customWidth="1"/>
    <col min="13080" max="13080" width="3.5703125" style="3" customWidth="1"/>
    <col min="13081" max="13081" width="1.42578125" style="3" customWidth="1"/>
    <col min="13082" max="13082" width="0.7109375" style="3" customWidth="1"/>
    <col min="13083" max="13083" width="1.5703125" style="3" customWidth="1"/>
    <col min="13084" max="13084" width="4.85546875" style="3" customWidth="1"/>
    <col min="13085" max="13085" width="3.28515625" style="3" customWidth="1"/>
    <col min="13086" max="13086" width="28.28515625" style="3" customWidth="1"/>
    <col min="13087" max="13087" width="3.42578125" style="3" customWidth="1"/>
    <col min="13088" max="13088" width="0.7109375" style="3" customWidth="1"/>
    <col min="13089" max="13089" width="2.85546875" style="3" customWidth="1"/>
    <col min="13090" max="13090" width="3.7109375" style="3" customWidth="1"/>
    <col min="13091" max="13091" width="0.42578125" style="3" customWidth="1"/>
    <col min="13092" max="13092" width="3.28515625" style="3" customWidth="1"/>
    <col min="13093" max="13093" width="5.42578125" style="3" customWidth="1"/>
    <col min="13094" max="13095" width="2" style="3" customWidth="1"/>
    <col min="13096" max="13096" width="1" style="3" customWidth="1"/>
    <col min="13097" max="13097" width="3" style="3" customWidth="1"/>
    <col min="13098" max="13098" width="5.28515625" style="3" customWidth="1"/>
    <col min="13099" max="13099" width="8.85546875" style="3" customWidth="1"/>
    <col min="13100" max="13100" width="1" style="3" customWidth="1"/>
    <col min="13101" max="13101" width="1.42578125" style="3" customWidth="1"/>
    <col min="13102" max="13102" width="2.42578125" style="3" customWidth="1"/>
    <col min="13103" max="13103" width="4.140625" style="3" customWidth="1"/>
    <col min="13104" max="13104" width="2" style="3" customWidth="1"/>
    <col min="13105" max="13105" width="2.28515625" style="3" customWidth="1"/>
    <col min="13106" max="13106" width="3" style="3" customWidth="1"/>
    <col min="13107" max="13107" width="2" style="3" customWidth="1"/>
    <col min="13108" max="13108" width="4.28515625" style="3" customWidth="1"/>
    <col min="13109" max="13109" width="2.42578125" style="3" customWidth="1"/>
    <col min="13110" max="13110" width="0.28515625" style="3" customWidth="1"/>
    <col min="13111" max="13111" width="3.85546875" style="3" customWidth="1"/>
    <col min="13112" max="13112" width="2.5703125" style="3" customWidth="1"/>
    <col min="13113" max="13113" width="3.7109375" style="3" customWidth="1"/>
    <col min="13114" max="13114" width="0.5703125" style="3" customWidth="1"/>
    <col min="13115" max="13115" width="3" style="3" customWidth="1"/>
    <col min="13116" max="13116" width="0.42578125" style="3" customWidth="1"/>
    <col min="13117" max="13117" width="3" style="3" customWidth="1"/>
    <col min="13118" max="13118" width="2.140625" style="3" customWidth="1"/>
    <col min="13119" max="13120" width="3.28515625" style="3" customWidth="1"/>
    <col min="13121" max="13121" width="12.7109375" style="3" customWidth="1"/>
    <col min="13122" max="13122" width="0.28515625" style="3" customWidth="1"/>
    <col min="13123" max="13327" width="9.140625" style="3"/>
    <col min="13328" max="13328" width="4.140625" style="3" customWidth="1"/>
    <col min="13329" max="13329" width="8.7109375" style="3" customWidth="1"/>
    <col min="13330" max="13330" width="5.42578125" style="3" customWidth="1"/>
    <col min="13331" max="13331" width="2" style="3" customWidth="1"/>
    <col min="13332" max="13332" width="3.85546875" style="3" customWidth="1"/>
    <col min="13333" max="13333" width="1.42578125" style="3" customWidth="1"/>
    <col min="13334" max="13334" width="2.7109375" style="3" customWidth="1"/>
    <col min="13335" max="13335" width="2" style="3" customWidth="1"/>
    <col min="13336" max="13336" width="3.5703125" style="3" customWidth="1"/>
    <col min="13337" max="13337" width="1.42578125" style="3" customWidth="1"/>
    <col min="13338" max="13338" width="0.7109375" style="3" customWidth="1"/>
    <col min="13339" max="13339" width="1.5703125" style="3" customWidth="1"/>
    <col min="13340" max="13340" width="4.85546875" style="3" customWidth="1"/>
    <col min="13341" max="13341" width="3.28515625" style="3" customWidth="1"/>
    <col min="13342" max="13342" width="28.28515625" style="3" customWidth="1"/>
    <col min="13343" max="13343" width="3.42578125" style="3" customWidth="1"/>
    <col min="13344" max="13344" width="0.7109375" style="3" customWidth="1"/>
    <col min="13345" max="13345" width="2.85546875" style="3" customWidth="1"/>
    <col min="13346" max="13346" width="3.7109375" style="3" customWidth="1"/>
    <col min="13347" max="13347" width="0.42578125" style="3" customWidth="1"/>
    <col min="13348" max="13348" width="3.28515625" style="3" customWidth="1"/>
    <col min="13349" max="13349" width="5.42578125" style="3" customWidth="1"/>
    <col min="13350" max="13351" width="2" style="3" customWidth="1"/>
    <col min="13352" max="13352" width="1" style="3" customWidth="1"/>
    <col min="13353" max="13353" width="3" style="3" customWidth="1"/>
    <col min="13354" max="13354" width="5.28515625" style="3" customWidth="1"/>
    <col min="13355" max="13355" width="8.85546875" style="3" customWidth="1"/>
    <col min="13356" max="13356" width="1" style="3" customWidth="1"/>
    <col min="13357" max="13357" width="1.42578125" style="3" customWidth="1"/>
    <col min="13358" max="13358" width="2.42578125" style="3" customWidth="1"/>
    <col min="13359" max="13359" width="4.140625" style="3" customWidth="1"/>
    <col min="13360" max="13360" width="2" style="3" customWidth="1"/>
    <col min="13361" max="13361" width="2.28515625" style="3" customWidth="1"/>
    <col min="13362" max="13362" width="3" style="3" customWidth="1"/>
    <col min="13363" max="13363" width="2" style="3" customWidth="1"/>
    <col min="13364" max="13364" width="4.28515625" style="3" customWidth="1"/>
    <col min="13365" max="13365" width="2.42578125" style="3" customWidth="1"/>
    <col min="13366" max="13366" width="0.28515625" style="3" customWidth="1"/>
    <col min="13367" max="13367" width="3.85546875" style="3" customWidth="1"/>
    <col min="13368" max="13368" width="2.5703125" style="3" customWidth="1"/>
    <col min="13369" max="13369" width="3.7109375" style="3" customWidth="1"/>
    <col min="13370" max="13370" width="0.5703125" style="3" customWidth="1"/>
    <col min="13371" max="13371" width="3" style="3" customWidth="1"/>
    <col min="13372" max="13372" width="0.42578125" style="3" customWidth="1"/>
    <col min="13373" max="13373" width="3" style="3" customWidth="1"/>
    <col min="13374" max="13374" width="2.140625" style="3" customWidth="1"/>
    <col min="13375" max="13376" width="3.28515625" style="3" customWidth="1"/>
    <col min="13377" max="13377" width="12.7109375" style="3" customWidth="1"/>
    <col min="13378" max="13378" width="0.28515625" style="3" customWidth="1"/>
    <col min="13379" max="13583" width="9.140625" style="3"/>
    <col min="13584" max="13584" width="4.140625" style="3" customWidth="1"/>
    <col min="13585" max="13585" width="8.7109375" style="3" customWidth="1"/>
    <col min="13586" max="13586" width="5.42578125" style="3" customWidth="1"/>
    <col min="13587" max="13587" width="2" style="3" customWidth="1"/>
    <col min="13588" max="13588" width="3.85546875" style="3" customWidth="1"/>
    <col min="13589" max="13589" width="1.42578125" style="3" customWidth="1"/>
    <col min="13590" max="13590" width="2.7109375" style="3" customWidth="1"/>
    <col min="13591" max="13591" width="2" style="3" customWidth="1"/>
    <col min="13592" max="13592" width="3.5703125" style="3" customWidth="1"/>
    <col min="13593" max="13593" width="1.42578125" style="3" customWidth="1"/>
    <col min="13594" max="13594" width="0.7109375" style="3" customWidth="1"/>
    <col min="13595" max="13595" width="1.5703125" style="3" customWidth="1"/>
    <col min="13596" max="13596" width="4.85546875" style="3" customWidth="1"/>
    <col min="13597" max="13597" width="3.28515625" style="3" customWidth="1"/>
    <col min="13598" max="13598" width="28.28515625" style="3" customWidth="1"/>
    <col min="13599" max="13599" width="3.42578125" style="3" customWidth="1"/>
    <col min="13600" max="13600" width="0.7109375" style="3" customWidth="1"/>
    <col min="13601" max="13601" width="2.85546875" style="3" customWidth="1"/>
    <col min="13602" max="13602" width="3.7109375" style="3" customWidth="1"/>
    <col min="13603" max="13603" width="0.42578125" style="3" customWidth="1"/>
    <col min="13604" max="13604" width="3.28515625" style="3" customWidth="1"/>
    <col min="13605" max="13605" width="5.42578125" style="3" customWidth="1"/>
    <col min="13606" max="13607" width="2" style="3" customWidth="1"/>
    <col min="13608" max="13608" width="1" style="3" customWidth="1"/>
    <col min="13609" max="13609" width="3" style="3" customWidth="1"/>
    <col min="13610" max="13610" width="5.28515625" style="3" customWidth="1"/>
    <col min="13611" max="13611" width="8.85546875" style="3" customWidth="1"/>
    <col min="13612" max="13612" width="1" style="3" customWidth="1"/>
    <col min="13613" max="13613" width="1.42578125" style="3" customWidth="1"/>
    <col min="13614" max="13614" width="2.42578125" style="3" customWidth="1"/>
    <col min="13615" max="13615" width="4.140625" style="3" customWidth="1"/>
    <col min="13616" max="13616" width="2" style="3" customWidth="1"/>
    <col min="13617" max="13617" width="2.28515625" style="3" customWidth="1"/>
    <col min="13618" max="13618" width="3" style="3" customWidth="1"/>
    <col min="13619" max="13619" width="2" style="3" customWidth="1"/>
    <col min="13620" max="13620" width="4.28515625" style="3" customWidth="1"/>
    <col min="13621" max="13621" width="2.42578125" style="3" customWidth="1"/>
    <col min="13622" max="13622" width="0.28515625" style="3" customWidth="1"/>
    <col min="13623" max="13623" width="3.85546875" style="3" customWidth="1"/>
    <col min="13624" max="13624" width="2.5703125" style="3" customWidth="1"/>
    <col min="13625" max="13625" width="3.7109375" style="3" customWidth="1"/>
    <col min="13626" max="13626" width="0.5703125" style="3" customWidth="1"/>
    <col min="13627" max="13627" width="3" style="3" customWidth="1"/>
    <col min="13628" max="13628" width="0.42578125" style="3" customWidth="1"/>
    <col min="13629" max="13629" width="3" style="3" customWidth="1"/>
    <col min="13630" max="13630" width="2.140625" style="3" customWidth="1"/>
    <col min="13631" max="13632" width="3.28515625" style="3" customWidth="1"/>
    <col min="13633" max="13633" width="12.7109375" style="3" customWidth="1"/>
    <col min="13634" max="13634" width="0.28515625" style="3" customWidth="1"/>
    <col min="13635" max="13839" width="9.140625" style="3"/>
    <col min="13840" max="13840" width="4.140625" style="3" customWidth="1"/>
    <col min="13841" max="13841" width="8.7109375" style="3" customWidth="1"/>
    <col min="13842" max="13842" width="5.42578125" style="3" customWidth="1"/>
    <col min="13843" max="13843" width="2" style="3" customWidth="1"/>
    <col min="13844" max="13844" width="3.85546875" style="3" customWidth="1"/>
    <col min="13845" max="13845" width="1.42578125" style="3" customWidth="1"/>
    <col min="13846" max="13846" width="2.7109375" style="3" customWidth="1"/>
    <col min="13847" max="13847" width="2" style="3" customWidth="1"/>
    <col min="13848" max="13848" width="3.5703125" style="3" customWidth="1"/>
    <col min="13849" max="13849" width="1.42578125" style="3" customWidth="1"/>
    <col min="13850" max="13850" width="0.7109375" style="3" customWidth="1"/>
    <col min="13851" max="13851" width="1.5703125" style="3" customWidth="1"/>
    <col min="13852" max="13852" width="4.85546875" style="3" customWidth="1"/>
    <col min="13853" max="13853" width="3.28515625" style="3" customWidth="1"/>
    <col min="13854" max="13854" width="28.28515625" style="3" customWidth="1"/>
    <col min="13855" max="13855" width="3.42578125" style="3" customWidth="1"/>
    <col min="13856" max="13856" width="0.7109375" style="3" customWidth="1"/>
    <col min="13857" max="13857" width="2.85546875" style="3" customWidth="1"/>
    <col min="13858" max="13858" width="3.7109375" style="3" customWidth="1"/>
    <col min="13859" max="13859" width="0.42578125" style="3" customWidth="1"/>
    <col min="13860" max="13860" width="3.28515625" style="3" customWidth="1"/>
    <col min="13861" max="13861" width="5.42578125" style="3" customWidth="1"/>
    <col min="13862" max="13863" width="2" style="3" customWidth="1"/>
    <col min="13864" max="13864" width="1" style="3" customWidth="1"/>
    <col min="13865" max="13865" width="3" style="3" customWidth="1"/>
    <col min="13866" max="13866" width="5.28515625" style="3" customWidth="1"/>
    <col min="13867" max="13867" width="8.85546875" style="3" customWidth="1"/>
    <col min="13868" max="13868" width="1" style="3" customWidth="1"/>
    <col min="13869" max="13869" width="1.42578125" style="3" customWidth="1"/>
    <col min="13870" max="13870" width="2.42578125" style="3" customWidth="1"/>
    <col min="13871" max="13871" width="4.140625" style="3" customWidth="1"/>
    <col min="13872" max="13872" width="2" style="3" customWidth="1"/>
    <col min="13873" max="13873" width="2.28515625" style="3" customWidth="1"/>
    <col min="13874" max="13874" width="3" style="3" customWidth="1"/>
    <col min="13875" max="13875" width="2" style="3" customWidth="1"/>
    <col min="13876" max="13876" width="4.28515625" style="3" customWidth="1"/>
    <col min="13877" max="13877" width="2.42578125" style="3" customWidth="1"/>
    <col min="13878" max="13878" width="0.28515625" style="3" customWidth="1"/>
    <col min="13879" max="13879" width="3.85546875" style="3" customWidth="1"/>
    <col min="13880" max="13880" width="2.5703125" style="3" customWidth="1"/>
    <col min="13881" max="13881" width="3.7109375" style="3" customWidth="1"/>
    <col min="13882" max="13882" width="0.5703125" style="3" customWidth="1"/>
    <col min="13883" max="13883" width="3" style="3" customWidth="1"/>
    <col min="13884" max="13884" width="0.42578125" style="3" customWidth="1"/>
    <col min="13885" max="13885" width="3" style="3" customWidth="1"/>
    <col min="13886" max="13886" width="2.140625" style="3" customWidth="1"/>
    <col min="13887" max="13888" width="3.28515625" style="3" customWidth="1"/>
    <col min="13889" max="13889" width="12.7109375" style="3" customWidth="1"/>
    <col min="13890" max="13890" width="0.28515625" style="3" customWidth="1"/>
    <col min="13891" max="14095" width="9.140625" style="3"/>
    <col min="14096" max="14096" width="4.140625" style="3" customWidth="1"/>
    <col min="14097" max="14097" width="8.7109375" style="3" customWidth="1"/>
    <col min="14098" max="14098" width="5.42578125" style="3" customWidth="1"/>
    <col min="14099" max="14099" width="2" style="3" customWidth="1"/>
    <col min="14100" max="14100" width="3.85546875" style="3" customWidth="1"/>
    <col min="14101" max="14101" width="1.42578125" style="3" customWidth="1"/>
    <col min="14102" max="14102" width="2.7109375" style="3" customWidth="1"/>
    <col min="14103" max="14103" width="2" style="3" customWidth="1"/>
    <col min="14104" max="14104" width="3.5703125" style="3" customWidth="1"/>
    <col min="14105" max="14105" width="1.42578125" style="3" customWidth="1"/>
    <col min="14106" max="14106" width="0.7109375" style="3" customWidth="1"/>
    <col min="14107" max="14107" width="1.5703125" style="3" customWidth="1"/>
    <col min="14108" max="14108" width="4.85546875" style="3" customWidth="1"/>
    <col min="14109" max="14109" width="3.28515625" style="3" customWidth="1"/>
    <col min="14110" max="14110" width="28.28515625" style="3" customWidth="1"/>
    <col min="14111" max="14111" width="3.42578125" style="3" customWidth="1"/>
    <col min="14112" max="14112" width="0.7109375" style="3" customWidth="1"/>
    <col min="14113" max="14113" width="2.85546875" style="3" customWidth="1"/>
    <col min="14114" max="14114" width="3.7109375" style="3" customWidth="1"/>
    <col min="14115" max="14115" width="0.42578125" style="3" customWidth="1"/>
    <col min="14116" max="14116" width="3.28515625" style="3" customWidth="1"/>
    <col min="14117" max="14117" width="5.42578125" style="3" customWidth="1"/>
    <col min="14118" max="14119" width="2" style="3" customWidth="1"/>
    <col min="14120" max="14120" width="1" style="3" customWidth="1"/>
    <col min="14121" max="14121" width="3" style="3" customWidth="1"/>
    <col min="14122" max="14122" width="5.28515625" style="3" customWidth="1"/>
    <col min="14123" max="14123" width="8.85546875" style="3" customWidth="1"/>
    <col min="14124" max="14124" width="1" style="3" customWidth="1"/>
    <col min="14125" max="14125" width="1.42578125" style="3" customWidth="1"/>
    <col min="14126" max="14126" width="2.42578125" style="3" customWidth="1"/>
    <col min="14127" max="14127" width="4.140625" style="3" customWidth="1"/>
    <col min="14128" max="14128" width="2" style="3" customWidth="1"/>
    <col min="14129" max="14129" width="2.28515625" style="3" customWidth="1"/>
    <col min="14130" max="14130" width="3" style="3" customWidth="1"/>
    <col min="14131" max="14131" width="2" style="3" customWidth="1"/>
    <col min="14132" max="14132" width="4.28515625" style="3" customWidth="1"/>
    <col min="14133" max="14133" width="2.42578125" style="3" customWidth="1"/>
    <col min="14134" max="14134" width="0.28515625" style="3" customWidth="1"/>
    <col min="14135" max="14135" width="3.85546875" style="3" customWidth="1"/>
    <col min="14136" max="14136" width="2.5703125" style="3" customWidth="1"/>
    <col min="14137" max="14137" width="3.7109375" style="3" customWidth="1"/>
    <col min="14138" max="14138" width="0.5703125" style="3" customWidth="1"/>
    <col min="14139" max="14139" width="3" style="3" customWidth="1"/>
    <col min="14140" max="14140" width="0.42578125" style="3" customWidth="1"/>
    <col min="14141" max="14141" width="3" style="3" customWidth="1"/>
    <col min="14142" max="14142" width="2.140625" style="3" customWidth="1"/>
    <col min="14143" max="14144" width="3.28515625" style="3" customWidth="1"/>
    <col min="14145" max="14145" width="12.7109375" style="3" customWidth="1"/>
    <col min="14146" max="14146" width="0.28515625" style="3" customWidth="1"/>
    <col min="14147" max="14351" width="9.140625" style="3"/>
    <col min="14352" max="14352" width="4.140625" style="3" customWidth="1"/>
    <col min="14353" max="14353" width="8.7109375" style="3" customWidth="1"/>
    <col min="14354" max="14354" width="5.42578125" style="3" customWidth="1"/>
    <col min="14355" max="14355" width="2" style="3" customWidth="1"/>
    <col min="14356" max="14356" width="3.85546875" style="3" customWidth="1"/>
    <col min="14357" max="14357" width="1.42578125" style="3" customWidth="1"/>
    <col min="14358" max="14358" width="2.7109375" style="3" customWidth="1"/>
    <col min="14359" max="14359" width="2" style="3" customWidth="1"/>
    <col min="14360" max="14360" width="3.5703125" style="3" customWidth="1"/>
    <col min="14361" max="14361" width="1.42578125" style="3" customWidth="1"/>
    <col min="14362" max="14362" width="0.7109375" style="3" customWidth="1"/>
    <col min="14363" max="14363" width="1.5703125" style="3" customWidth="1"/>
    <col min="14364" max="14364" width="4.85546875" style="3" customWidth="1"/>
    <col min="14365" max="14365" width="3.28515625" style="3" customWidth="1"/>
    <col min="14366" max="14366" width="28.28515625" style="3" customWidth="1"/>
    <col min="14367" max="14367" width="3.42578125" style="3" customWidth="1"/>
    <col min="14368" max="14368" width="0.7109375" style="3" customWidth="1"/>
    <col min="14369" max="14369" width="2.85546875" style="3" customWidth="1"/>
    <col min="14370" max="14370" width="3.7109375" style="3" customWidth="1"/>
    <col min="14371" max="14371" width="0.42578125" style="3" customWidth="1"/>
    <col min="14372" max="14372" width="3.28515625" style="3" customWidth="1"/>
    <col min="14373" max="14373" width="5.42578125" style="3" customWidth="1"/>
    <col min="14374" max="14375" width="2" style="3" customWidth="1"/>
    <col min="14376" max="14376" width="1" style="3" customWidth="1"/>
    <col min="14377" max="14377" width="3" style="3" customWidth="1"/>
    <col min="14378" max="14378" width="5.28515625" style="3" customWidth="1"/>
    <col min="14379" max="14379" width="8.85546875" style="3" customWidth="1"/>
    <col min="14380" max="14380" width="1" style="3" customWidth="1"/>
    <col min="14381" max="14381" width="1.42578125" style="3" customWidth="1"/>
    <col min="14382" max="14382" width="2.42578125" style="3" customWidth="1"/>
    <col min="14383" max="14383" width="4.140625" style="3" customWidth="1"/>
    <col min="14384" max="14384" width="2" style="3" customWidth="1"/>
    <col min="14385" max="14385" width="2.28515625" style="3" customWidth="1"/>
    <col min="14386" max="14386" width="3" style="3" customWidth="1"/>
    <col min="14387" max="14387" width="2" style="3" customWidth="1"/>
    <col min="14388" max="14388" width="4.28515625" style="3" customWidth="1"/>
    <col min="14389" max="14389" width="2.42578125" style="3" customWidth="1"/>
    <col min="14390" max="14390" width="0.28515625" style="3" customWidth="1"/>
    <col min="14391" max="14391" width="3.85546875" style="3" customWidth="1"/>
    <col min="14392" max="14392" width="2.5703125" style="3" customWidth="1"/>
    <col min="14393" max="14393" width="3.7109375" style="3" customWidth="1"/>
    <col min="14394" max="14394" width="0.5703125" style="3" customWidth="1"/>
    <col min="14395" max="14395" width="3" style="3" customWidth="1"/>
    <col min="14396" max="14396" width="0.42578125" style="3" customWidth="1"/>
    <col min="14397" max="14397" width="3" style="3" customWidth="1"/>
    <col min="14398" max="14398" width="2.140625" style="3" customWidth="1"/>
    <col min="14399" max="14400" width="3.28515625" style="3" customWidth="1"/>
    <col min="14401" max="14401" width="12.7109375" style="3" customWidth="1"/>
    <col min="14402" max="14402" width="0.28515625" style="3" customWidth="1"/>
    <col min="14403" max="14607" width="9.140625" style="3"/>
    <col min="14608" max="14608" width="4.140625" style="3" customWidth="1"/>
    <col min="14609" max="14609" width="8.7109375" style="3" customWidth="1"/>
    <col min="14610" max="14610" width="5.42578125" style="3" customWidth="1"/>
    <col min="14611" max="14611" width="2" style="3" customWidth="1"/>
    <col min="14612" max="14612" width="3.85546875" style="3" customWidth="1"/>
    <col min="14613" max="14613" width="1.42578125" style="3" customWidth="1"/>
    <col min="14614" max="14614" width="2.7109375" style="3" customWidth="1"/>
    <col min="14615" max="14615" width="2" style="3" customWidth="1"/>
    <col min="14616" max="14616" width="3.5703125" style="3" customWidth="1"/>
    <col min="14617" max="14617" width="1.42578125" style="3" customWidth="1"/>
    <col min="14618" max="14618" width="0.7109375" style="3" customWidth="1"/>
    <col min="14619" max="14619" width="1.5703125" style="3" customWidth="1"/>
    <col min="14620" max="14620" width="4.85546875" style="3" customWidth="1"/>
    <col min="14621" max="14621" width="3.28515625" style="3" customWidth="1"/>
    <col min="14622" max="14622" width="28.28515625" style="3" customWidth="1"/>
    <col min="14623" max="14623" width="3.42578125" style="3" customWidth="1"/>
    <col min="14624" max="14624" width="0.7109375" style="3" customWidth="1"/>
    <col min="14625" max="14625" width="2.85546875" style="3" customWidth="1"/>
    <col min="14626" max="14626" width="3.7109375" style="3" customWidth="1"/>
    <col min="14627" max="14627" width="0.42578125" style="3" customWidth="1"/>
    <col min="14628" max="14628" width="3.28515625" style="3" customWidth="1"/>
    <col min="14629" max="14629" width="5.42578125" style="3" customWidth="1"/>
    <col min="14630" max="14631" width="2" style="3" customWidth="1"/>
    <col min="14632" max="14632" width="1" style="3" customWidth="1"/>
    <col min="14633" max="14633" width="3" style="3" customWidth="1"/>
    <col min="14634" max="14634" width="5.28515625" style="3" customWidth="1"/>
    <col min="14635" max="14635" width="8.85546875" style="3" customWidth="1"/>
    <col min="14636" max="14636" width="1" style="3" customWidth="1"/>
    <col min="14637" max="14637" width="1.42578125" style="3" customWidth="1"/>
    <col min="14638" max="14638" width="2.42578125" style="3" customWidth="1"/>
    <col min="14639" max="14639" width="4.140625" style="3" customWidth="1"/>
    <col min="14640" max="14640" width="2" style="3" customWidth="1"/>
    <col min="14641" max="14641" width="2.28515625" style="3" customWidth="1"/>
    <col min="14642" max="14642" width="3" style="3" customWidth="1"/>
    <col min="14643" max="14643" width="2" style="3" customWidth="1"/>
    <col min="14644" max="14644" width="4.28515625" style="3" customWidth="1"/>
    <col min="14645" max="14645" width="2.42578125" style="3" customWidth="1"/>
    <col min="14646" max="14646" width="0.28515625" style="3" customWidth="1"/>
    <col min="14647" max="14647" width="3.85546875" style="3" customWidth="1"/>
    <col min="14648" max="14648" width="2.5703125" style="3" customWidth="1"/>
    <col min="14649" max="14649" width="3.7109375" style="3" customWidth="1"/>
    <col min="14650" max="14650" width="0.5703125" style="3" customWidth="1"/>
    <col min="14651" max="14651" width="3" style="3" customWidth="1"/>
    <col min="14652" max="14652" width="0.42578125" style="3" customWidth="1"/>
    <col min="14653" max="14653" width="3" style="3" customWidth="1"/>
    <col min="14654" max="14654" width="2.140625" style="3" customWidth="1"/>
    <col min="14655" max="14656" width="3.28515625" style="3" customWidth="1"/>
    <col min="14657" max="14657" width="12.7109375" style="3" customWidth="1"/>
    <col min="14658" max="14658" width="0.28515625" style="3" customWidth="1"/>
    <col min="14659" max="14863" width="9.140625" style="3"/>
    <col min="14864" max="14864" width="4.140625" style="3" customWidth="1"/>
    <col min="14865" max="14865" width="8.7109375" style="3" customWidth="1"/>
    <col min="14866" max="14866" width="5.42578125" style="3" customWidth="1"/>
    <col min="14867" max="14867" width="2" style="3" customWidth="1"/>
    <col min="14868" max="14868" width="3.85546875" style="3" customWidth="1"/>
    <col min="14869" max="14869" width="1.42578125" style="3" customWidth="1"/>
    <col min="14870" max="14870" width="2.7109375" style="3" customWidth="1"/>
    <col min="14871" max="14871" width="2" style="3" customWidth="1"/>
    <col min="14872" max="14872" width="3.5703125" style="3" customWidth="1"/>
    <col min="14873" max="14873" width="1.42578125" style="3" customWidth="1"/>
    <col min="14874" max="14874" width="0.7109375" style="3" customWidth="1"/>
    <col min="14875" max="14875" width="1.5703125" style="3" customWidth="1"/>
    <col min="14876" max="14876" width="4.85546875" style="3" customWidth="1"/>
    <col min="14877" max="14877" width="3.28515625" style="3" customWidth="1"/>
    <col min="14878" max="14878" width="28.28515625" style="3" customWidth="1"/>
    <col min="14879" max="14879" width="3.42578125" style="3" customWidth="1"/>
    <col min="14880" max="14880" width="0.7109375" style="3" customWidth="1"/>
    <col min="14881" max="14881" width="2.85546875" style="3" customWidth="1"/>
    <col min="14882" max="14882" width="3.7109375" style="3" customWidth="1"/>
    <col min="14883" max="14883" width="0.42578125" style="3" customWidth="1"/>
    <col min="14884" max="14884" width="3.28515625" style="3" customWidth="1"/>
    <col min="14885" max="14885" width="5.42578125" style="3" customWidth="1"/>
    <col min="14886" max="14887" width="2" style="3" customWidth="1"/>
    <col min="14888" max="14888" width="1" style="3" customWidth="1"/>
    <col min="14889" max="14889" width="3" style="3" customWidth="1"/>
    <col min="14890" max="14890" width="5.28515625" style="3" customWidth="1"/>
    <col min="14891" max="14891" width="8.85546875" style="3" customWidth="1"/>
    <col min="14892" max="14892" width="1" style="3" customWidth="1"/>
    <col min="14893" max="14893" width="1.42578125" style="3" customWidth="1"/>
    <col min="14894" max="14894" width="2.42578125" style="3" customWidth="1"/>
    <col min="14895" max="14895" width="4.140625" style="3" customWidth="1"/>
    <col min="14896" max="14896" width="2" style="3" customWidth="1"/>
    <col min="14897" max="14897" width="2.28515625" style="3" customWidth="1"/>
    <col min="14898" max="14898" width="3" style="3" customWidth="1"/>
    <col min="14899" max="14899" width="2" style="3" customWidth="1"/>
    <col min="14900" max="14900" width="4.28515625" style="3" customWidth="1"/>
    <col min="14901" max="14901" width="2.42578125" style="3" customWidth="1"/>
    <col min="14902" max="14902" width="0.28515625" style="3" customWidth="1"/>
    <col min="14903" max="14903" width="3.85546875" style="3" customWidth="1"/>
    <col min="14904" max="14904" width="2.5703125" style="3" customWidth="1"/>
    <col min="14905" max="14905" width="3.7109375" style="3" customWidth="1"/>
    <col min="14906" max="14906" width="0.5703125" style="3" customWidth="1"/>
    <col min="14907" max="14907" width="3" style="3" customWidth="1"/>
    <col min="14908" max="14908" width="0.42578125" style="3" customWidth="1"/>
    <col min="14909" max="14909" width="3" style="3" customWidth="1"/>
    <col min="14910" max="14910" width="2.140625" style="3" customWidth="1"/>
    <col min="14911" max="14912" width="3.28515625" style="3" customWidth="1"/>
    <col min="14913" max="14913" width="12.7109375" style="3" customWidth="1"/>
    <col min="14914" max="14914" width="0.28515625" style="3" customWidth="1"/>
    <col min="14915" max="15119" width="9.140625" style="3"/>
    <col min="15120" max="15120" width="4.140625" style="3" customWidth="1"/>
    <col min="15121" max="15121" width="8.7109375" style="3" customWidth="1"/>
    <col min="15122" max="15122" width="5.42578125" style="3" customWidth="1"/>
    <col min="15123" max="15123" width="2" style="3" customWidth="1"/>
    <col min="15124" max="15124" width="3.85546875" style="3" customWidth="1"/>
    <col min="15125" max="15125" width="1.42578125" style="3" customWidth="1"/>
    <col min="15126" max="15126" width="2.7109375" style="3" customWidth="1"/>
    <col min="15127" max="15127" width="2" style="3" customWidth="1"/>
    <col min="15128" max="15128" width="3.5703125" style="3" customWidth="1"/>
    <col min="15129" max="15129" width="1.42578125" style="3" customWidth="1"/>
    <col min="15130" max="15130" width="0.7109375" style="3" customWidth="1"/>
    <col min="15131" max="15131" width="1.5703125" style="3" customWidth="1"/>
    <col min="15132" max="15132" width="4.85546875" style="3" customWidth="1"/>
    <col min="15133" max="15133" width="3.28515625" style="3" customWidth="1"/>
    <col min="15134" max="15134" width="28.28515625" style="3" customWidth="1"/>
    <col min="15135" max="15135" width="3.42578125" style="3" customWidth="1"/>
    <col min="15136" max="15136" width="0.7109375" style="3" customWidth="1"/>
    <col min="15137" max="15137" width="2.85546875" style="3" customWidth="1"/>
    <col min="15138" max="15138" width="3.7109375" style="3" customWidth="1"/>
    <col min="15139" max="15139" width="0.42578125" style="3" customWidth="1"/>
    <col min="15140" max="15140" width="3.28515625" style="3" customWidth="1"/>
    <col min="15141" max="15141" width="5.42578125" style="3" customWidth="1"/>
    <col min="15142" max="15143" width="2" style="3" customWidth="1"/>
    <col min="15144" max="15144" width="1" style="3" customWidth="1"/>
    <col min="15145" max="15145" width="3" style="3" customWidth="1"/>
    <col min="15146" max="15146" width="5.28515625" style="3" customWidth="1"/>
    <col min="15147" max="15147" width="8.85546875" style="3" customWidth="1"/>
    <col min="15148" max="15148" width="1" style="3" customWidth="1"/>
    <col min="15149" max="15149" width="1.42578125" style="3" customWidth="1"/>
    <col min="15150" max="15150" width="2.42578125" style="3" customWidth="1"/>
    <col min="15151" max="15151" width="4.140625" style="3" customWidth="1"/>
    <col min="15152" max="15152" width="2" style="3" customWidth="1"/>
    <col min="15153" max="15153" width="2.28515625" style="3" customWidth="1"/>
    <col min="15154" max="15154" width="3" style="3" customWidth="1"/>
    <col min="15155" max="15155" width="2" style="3" customWidth="1"/>
    <col min="15156" max="15156" width="4.28515625" style="3" customWidth="1"/>
    <col min="15157" max="15157" width="2.42578125" style="3" customWidth="1"/>
    <col min="15158" max="15158" width="0.28515625" style="3" customWidth="1"/>
    <col min="15159" max="15159" width="3.85546875" style="3" customWidth="1"/>
    <col min="15160" max="15160" width="2.5703125" style="3" customWidth="1"/>
    <col min="15161" max="15161" width="3.7109375" style="3" customWidth="1"/>
    <col min="15162" max="15162" width="0.5703125" style="3" customWidth="1"/>
    <col min="15163" max="15163" width="3" style="3" customWidth="1"/>
    <col min="15164" max="15164" width="0.42578125" style="3" customWidth="1"/>
    <col min="15165" max="15165" width="3" style="3" customWidth="1"/>
    <col min="15166" max="15166" width="2.140625" style="3" customWidth="1"/>
    <col min="15167" max="15168" width="3.28515625" style="3" customWidth="1"/>
    <col min="15169" max="15169" width="12.7109375" style="3" customWidth="1"/>
    <col min="15170" max="15170" width="0.28515625" style="3" customWidth="1"/>
    <col min="15171" max="15375" width="9.140625" style="3"/>
    <col min="15376" max="15376" width="4.140625" style="3" customWidth="1"/>
    <col min="15377" max="15377" width="8.7109375" style="3" customWidth="1"/>
    <col min="15378" max="15378" width="5.42578125" style="3" customWidth="1"/>
    <col min="15379" max="15379" width="2" style="3" customWidth="1"/>
    <col min="15380" max="15380" width="3.85546875" style="3" customWidth="1"/>
    <col min="15381" max="15381" width="1.42578125" style="3" customWidth="1"/>
    <col min="15382" max="15382" width="2.7109375" style="3" customWidth="1"/>
    <col min="15383" max="15383" width="2" style="3" customWidth="1"/>
    <col min="15384" max="15384" width="3.5703125" style="3" customWidth="1"/>
    <col min="15385" max="15385" width="1.42578125" style="3" customWidth="1"/>
    <col min="15386" max="15386" width="0.7109375" style="3" customWidth="1"/>
    <col min="15387" max="15387" width="1.5703125" style="3" customWidth="1"/>
    <col min="15388" max="15388" width="4.85546875" style="3" customWidth="1"/>
    <col min="15389" max="15389" width="3.28515625" style="3" customWidth="1"/>
    <col min="15390" max="15390" width="28.28515625" style="3" customWidth="1"/>
    <col min="15391" max="15391" width="3.42578125" style="3" customWidth="1"/>
    <col min="15392" max="15392" width="0.7109375" style="3" customWidth="1"/>
    <col min="15393" max="15393" width="2.85546875" style="3" customWidth="1"/>
    <col min="15394" max="15394" width="3.7109375" style="3" customWidth="1"/>
    <col min="15395" max="15395" width="0.42578125" style="3" customWidth="1"/>
    <col min="15396" max="15396" width="3.28515625" style="3" customWidth="1"/>
    <col min="15397" max="15397" width="5.42578125" style="3" customWidth="1"/>
    <col min="15398" max="15399" width="2" style="3" customWidth="1"/>
    <col min="15400" max="15400" width="1" style="3" customWidth="1"/>
    <col min="15401" max="15401" width="3" style="3" customWidth="1"/>
    <col min="15402" max="15402" width="5.28515625" style="3" customWidth="1"/>
    <col min="15403" max="15403" width="8.85546875" style="3" customWidth="1"/>
    <col min="15404" max="15404" width="1" style="3" customWidth="1"/>
    <col min="15405" max="15405" width="1.42578125" style="3" customWidth="1"/>
    <col min="15406" max="15406" width="2.42578125" style="3" customWidth="1"/>
    <col min="15407" max="15407" width="4.140625" style="3" customWidth="1"/>
    <col min="15408" max="15408" width="2" style="3" customWidth="1"/>
    <col min="15409" max="15409" width="2.28515625" style="3" customWidth="1"/>
    <col min="15410" max="15410" width="3" style="3" customWidth="1"/>
    <col min="15411" max="15411" width="2" style="3" customWidth="1"/>
    <col min="15412" max="15412" width="4.28515625" style="3" customWidth="1"/>
    <col min="15413" max="15413" width="2.42578125" style="3" customWidth="1"/>
    <col min="15414" max="15414" width="0.28515625" style="3" customWidth="1"/>
    <col min="15415" max="15415" width="3.85546875" style="3" customWidth="1"/>
    <col min="15416" max="15416" width="2.5703125" style="3" customWidth="1"/>
    <col min="15417" max="15417" width="3.7109375" style="3" customWidth="1"/>
    <col min="15418" max="15418" width="0.5703125" style="3" customWidth="1"/>
    <col min="15419" max="15419" width="3" style="3" customWidth="1"/>
    <col min="15420" max="15420" width="0.42578125" style="3" customWidth="1"/>
    <col min="15421" max="15421" width="3" style="3" customWidth="1"/>
    <col min="15422" max="15422" width="2.140625" style="3" customWidth="1"/>
    <col min="15423" max="15424" width="3.28515625" style="3" customWidth="1"/>
    <col min="15425" max="15425" width="12.7109375" style="3" customWidth="1"/>
    <col min="15426" max="15426" width="0.28515625" style="3" customWidth="1"/>
    <col min="15427" max="15631" width="9.140625" style="3"/>
    <col min="15632" max="15632" width="4.140625" style="3" customWidth="1"/>
    <col min="15633" max="15633" width="8.7109375" style="3" customWidth="1"/>
    <col min="15634" max="15634" width="5.42578125" style="3" customWidth="1"/>
    <col min="15635" max="15635" width="2" style="3" customWidth="1"/>
    <col min="15636" max="15636" width="3.85546875" style="3" customWidth="1"/>
    <col min="15637" max="15637" width="1.42578125" style="3" customWidth="1"/>
    <col min="15638" max="15638" width="2.7109375" style="3" customWidth="1"/>
    <col min="15639" max="15639" width="2" style="3" customWidth="1"/>
    <col min="15640" max="15640" width="3.5703125" style="3" customWidth="1"/>
    <col min="15641" max="15641" width="1.42578125" style="3" customWidth="1"/>
    <col min="15642" max="15642" width="0.7109375" style="3" customWidth="1"/>
    <col min="15643" max="15643" width="1.5703125" style="3" customWidth="1"/>
    <col min="15644" max="15644" width="4.85546875" style="3" customWidth="1"/>
    <col min="15645" max="15645" width="3.28515625" style="3" customWidth="1"/>
    <col min="15646" max="15646" width="28.28515625" style="3" customWidth="1"/>
    <col min="15647" max="15647" width="3.42578125" style="3" customWidth="1"/>
    <col min="15648" max="15648" width="0.7109375" style="3" customWidth="1"/>
    <col min="15649" max="15649" width="2.85546875" style="3" customWidth="1"/>
    <col min="15650" max="15650" width="3.7109375" style="3" customWidth="1"/>
    <col min="15651" max="15651" width="0.42578125" style="3" customWidth="1"/>
    <col min="15652" max="15652" width="3.28515625" style="3" customWidth="1"/>
    <col min="15653" max="15653" width="5.42578125" style="3" customWidth="1"/>
    <col min="15654" max="15655" width="2" style="3" customWidth="1"/>
    <col min="15656" max="15656" width="1" style="3" customWidth="1"/>
    <col min="15657" max="15657" width="3" style="3" customWidth="1"/>
    <col min="15658" max="15658" width="5.28515625" style="3" customWidth="1"/>
    <col min="15659" max="15659" width="8.85546875" style="3" customWidth="1"/>
    <col min="15660" max="15660" width="1" style="3" customWidth="1"/>
    <col min="15661" max="15661" width="1.42578125" style="3" customWidth="1"/>
    <col min="15662" max="15662" width="2.42578125" style="3" customWidth="1"/>
    <col min="15663" max="15663" width="4.140625" style="3" customWidth="1"/>
    <col min="15664" max="15664" width="2" style="3" customWidth="1"/>
    <col min="15665" max="15665" width="2.28515625" style="3" customWidth="1"/>
    <col min="15666" max="15666" width="3" style="3" customWidth="1"/>
    <col min="15667" max="15667" width="2" style="3" customWidth="1"/>
    <col min="15668" max="15668" width="4.28515625" style="3" customWidth="1"/>
    <col min="15669" max="15669" width="2.42578125" style="3" customWidth="1"/>
    <col min="15670" max="15670" width="0.28515625" style="3" customWidth="1"/>
    <col min="15671" max="15671" width="3.85546875" style="3" customWidth="1"/>
    <col min="15672" max="15672" width="2.5703125" style="3" customWidth="1"/>
    <col min="15673" max="15673" width="3.7109375" style="3" customWidth="1"/>
    <col min="15674" max="15674" width="0.5703125" style="3" customWidth="1"/>
    <col min="15675" max="15675" width="3" style="3" customWidth="1"/>
    <col min="15676" max="15676" width="0.42578125" style="3" customWidth="1"/>
    <col min="15677" max="15677" width="3" style="3" customWidth="1"/>
    <col min="15678" max="15678" width="2.140625" style="3" customWidth="1"/>
    <col min="15679" max="15680" width="3.28515625" style="3" customWidth="1"/>
    <col min="15681" max="15681" width="12.7109375" style="3" customWidth="1"/>
    <col min="15682" max="15682" width="0.28515625" style="3" customWidth="1"/>
    <col min="15683" max="15887" width="9.140625" style="3"/>
    <col min="15888" max="15888" width="4.140625" style="3" customWidth="1"/>
    <col min="15889" max="15889" width="8.7109375" style="3" customWidth="1"/>
    <col min="15890" max="15890" width="5.42578125" style="3" customWidth="1"/>
    <col min="15891" max="15891" width="2" style="3" customWidth="1"/>
    <col min="15892" max="15892" width="3.85546875" style="3" customWidth="1"/>
    <col min="15893" max="15893" width="1.42578125" style="3" customWidth="1"/>
    <col min="15894" max="15894" width="2.7109375" style="3" customWidth="1"/>
    <col min="15895" max="15895" width="2" style="3" customWidth="1"/>
    <col min="15896" max="15896" width="3.5703125" style="3" customWidth="1"/>
    <col min="15897" max="15897" width="1.42578125" style="3" customWidth="1"/>
    <col min="15898" max="15898" width="0.7109375" style="3" customWidth="1"/>
    <col min="15899" max="15899" width="1.5703125" style="3" customWidth="1"/>
    <col min="15900" max="15900" width="4.85546875" style="3" customWidth="1"/>
    <col min="15901" max="15901" width="3.28515625" style="3" customWidth="1"/>
    <col min="15902" max="15902" width="28.28515625" style="3" customWidth="1"/>
    <col min="15903" max="15903" width="3.42578125" style="3" customWidth="1"/>
    <col min="15904" max="15904" width="0.7109375" style="3" customWidth="1"/>
    <col min="15905" max="15905" width="2.85546875" style="3" customWidth="1"/>
    <col min="15906" max="15906" width="3.7109375" style="3" customWidth="1"/>
    <col min="15907" max="15907" width="0.42578125" style="3" customWidth="1"/>
    <col min="15908" max="15908" width="3.28515625" style="3" customWidth="1"/>
    <col min="15909" max="15909" width="5.42578125" style="3" customWidth="1"/>
    <col min="15910" max="15911" width="2" style="3" customWidth="1"/>
    <col min="15912" max="15912" width="1" style="3" customWidth="1"/>
    <col min="15913" max="15913" width="3" style="3" customWidth="1"/>
    <col min="15914" max="15914" width="5.28515625" style="3" customWidth="1"/>
    <col min="15915" max="15915" width="8.85546875" style="3" customWidth="1"/>
    <col min="15916" max="15916" width="1" style="3" customWidth="1"/>
    <col min="15917" max="15917" width="1.42578125" style="3" customWidth="1"/>
    <col min="15918" max="15918" width="2.42578125" style="3" customWidth="1"/>
    <col min="15919" max="15919" width="4.140625" style="3" customWidth="1"/>
    <col min="15920" max="15920" width="2" style="3" customWidth="1"/>
    <col min="15921" max="15921" width="2.28515625" style="3" customWidth="1"/>
    <col min="15922" max="15922" width="3" style="3" customWidth="1"/>
    <col min="15923" max="15923" width="2" style="3" customWidth="1"/>
    <col min="15924" max="15924" width="4.28515625" style="3" customWidth="1"/>
    <col min="15925" max="15925" width="2.42578125" style="3" customWidth="1"/>
    <col min="15926" max="15926" width="0.28515625" style="3" customWidth="1"/>
    <col min="15927" max="15927" width="3.85546875" style="3" customWidth="1"/>
    <col min="15928" max="15928" width="2.5703125" style="3" customWidth="1"/>
    <col min="15929" max="15929" width="3.7109375" style="3" customWidth="1"/>
    <col min="15930" max="15930" width="0.5703125" style="3" customWidth="1"/>
    <col min="15931" max="15931" width="3" style="3" customWidth="1"/>
    <col min="15932" max="15932" width="0.42578125" style="3" customWidth="1"/>
    <col min="15933" max="15933" width="3" style="3" customWidth="1"/>
    <col min="15934" max="15934" width="2.140625" style="3" customWidth="1"/>
    <col min="15935" max="15936" width="3.28515625" style="3" customWidth="1"/>
    <col min="15937" max="15937" width="12.7109375" style="3" customWidth="1"/>
    <col min="15938" max="15938" width="0.28515625" style="3" customWidth="1"/>
    <col min="15939" max="16143" width="9.140625" style="3"/>
    <col min="16144" max="16144" width="4.140625" style="3" customWidth="1"/>
    <col min="16145" max="16145" width="8.7109375" style="3" customWidth="1"/>
    <col min="16146" max="16146" width="5.42578125" style="3" customWidth="1"/>
    <col min="16147" max="16147" width="2" style="3" customWidth="1"/>
    <col min="16148" max="16148" width="3.85546875" style="3" customWidth="1"/>
    <col min="16149" max="16149" width="1.42578125" style="3" customWidth="1"/>
    <col min="16150" max="16150" width="2.7109375" style="3" customWidth="1"/>
    <col min="16151" max="16151" width="2" style="3" customWidth="1"/>
    <col min="16152" max="16152" width="3.5703125" style="3" customWidth="1"/>
    <col min="16153" max="16153" width="1.42578125" style="3" customWidth="1"/>
    <col min="16154" max="16154" width="0.7109375" style="3" customWidth="1"/>
    <col min="16155" max="16155" width="1.5703125" style="3" customWidth="1"/>
    <col min="16156" max="16156" width="4.85546875" style="3" customWidth="1"/>
    <col min="16157" max="16157" width="3.28515625" style="3" customWidth="1"/>
    <col min="16158" max="16158" width="28.28515625" style="3" customWidth="1"/>
    <col min="16159" max="16159" width="3.42578125" style="3" customWidth="1"/>
    <col min="16160" max="16160" width="0.7109375" style="3" customWidth="1"/>
    <col min="16161" max="16161" width="2.85546875" style="3" customWidth="1"/>
    <col min="16162" max="16162" width="3.7109375" style="3" customWidth="1"/>
    <col min="16163" max="16163" width="0.42578125" style="3" customWidth="1"/>
    <col min="16164" max="16164" width="3.28515625" style="3" customWidth="1"/>
    <col min="16165" max="16165" width="5.42578125" style="3" customWidth="1"/>
    <col min="16166" max="16167" width="2" style="3" customWidth="1"/>
    <col min="16168" max="16168" width="1" style="3" customWidth="1"/>
    <col min="16169" max="16169" width="3" style="3" customWidth="1"/>
    <col min="16170" max="16170" width="5.28515625" style="3" customWidth="1"/>
    <col min="16171" max="16171" width="8.85546875" style="3" customWidth="1"/>
    <col min="16172" max="16172" width="1" style="3" customWidth="1"/>
    <col min="16173" max="16173" width="1.42578125" style="3" customWidth="1"/>
    <col min="16174" max="16174" width="2.42578125" style="3" customWidth="1"/>
    <col min="16175" max="16175" width="4.140625" style="3" customWidth="1"/>
    <col min="16176" max="16176" width="2" style="3" customWidth="1"/>
    <col min="16177" max="16177" width="2.28515625" style="3" customWidth="1"/>
    <col min="16178" max="16178" width="3" style="3" customWidth="1"/>
    <col min="16179" max="16179" width="2" style="3" customWidth="1"/>
    <col min="16180" max="16180" width="4.28515625" style="3" customWidth="1"/>
    <col min="16181" max="16181" width="2.42578125" style="3" customWidth="1"/>
    <col min="16182" max="16182" width="0.28515625" style="3" customWidth="1"/>
    <col min="16183" max="16183" width="3.85546875" style="3" customWidth="1"/>
    <col min="16184" max="16184" width="2.5703125" style="3" customWidth="1"/>
    <col min="16185" max="16185" width="3.7109375" style="3" customWidth="1"/>
    <col min="16186" max="16186" width="0.5703125" style="3" customWidth="1"/>
    <col min="16187" max="16187" width="3" style="3" customWidth="1"/>
    <col min="16188" max="16188" width="0.42578125" style="3" customWidth="1"/>
    <col min="16189" max="16189" width="3" style="3" customWidth="1"/>
    <col min="16190" max="16190" width="2.140625" style="3" customWidth="1"/>
    <col min="16191" max="16192" width="3.28515625" style="3" customWidth="1"/>
    <col min="16193" max="16193" width="12.7109375" style="3" customWidth="1"/>
    <col min="16194" max="16194" width="0.28515625" style="3" customWidth="1"/>
    <col min="16195" max="16384" width="9.140625" style="3"/>
  </cols>
  <sheetData>
    <row r="1" spans="1:67" ht="6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2" t="s">
        <v>0</v>
      </c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4"/>
      <c r="BJ2" s="5" t="s">
        <v>1</v>
      </c>
      <c r="BK2" s="6"/>
      <c r="BL2" s="6"/>
      <c r="BM2" s="6"/>
      <c r="BN2" s="7"/>
    </row>
    <row r="3" spans="1:6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8"/>
      <c r="BC3" s="9" t="s">
        <v>2</v>
      </c>
      <c r="BD3" s="9"/>
      <c r="BE3" s="9"/>
      <c r="BF3" s="9"/>
      <c r="BG3" s="9"/>
      <c r="BH3" s="9"/>
      <c r="BI3" s="9"/>
      <c r="BJ3" s="5" t="s">
        <v>3</v>
      </c>
      <c r="BK3" s="6"/>
      <c r="BL3" s="6"/>
      <c r="BM3" s="6"/>
      <c r="BN3" s="7"/>
    </row>
    <row r="4" spans="1:67" ht="18.75" x14ac:dyDescent="0.3">
      <c r="A4" s="10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1"/>
      <c r="BC4" s="9" t="s">
        <v>5</v>
      </c>
      <c r="BD4" s="9"/>
      <c r="BE4" s="9"/>
      <c r="BF4" s="9"/>
      <c r="BG4" s="9"/>
      <c r="BH4" s="9"/>
      <c r="BI4" s="9"/>
      <c r="BJ4" s="12" t="s">
        <v>6</v>
      </c>
      <c r="BK4" s="13"/>
      <c r="BL4" s="13"/>
      <c r="BM4" s="13"/>
      <c r="BN4" s="14"/>
    </row>
    <row r="5" spans="1:67" x14ac:dyDescent="0.25">
      <c r="A5" s="15" t="s">
        <v>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6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x14ac:dyDescent="0.25">
      <c r="A6" s="17" t="s">
        <v>8</v>
      </c>
      <c r="B6" s="17"/>
      <c r="C6" s="17"/>
      <c r="D6" s="17"/>
      <c r="E6" s="18"/>
      <c r="F6" s="18"/>
      <c r="G6" s="18"/>
      <c r="H6" s="18"/>
      <c r="I6" s="1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48" customHeight="1" x14ac:dyDescent="0.25">
      <c r="A7" s="19" t="s">
        <v>9</v>
      </c>
      <c r="B7" s="19"/>
      <c r="C7" s="19"/>
      <c r="D7" s="19"/>
      <c r="E7" s="19"/>
      <c r="F7" s="19"/>
      <c r="G7" s="19"/>
      <c r="H7" s="19"/>
      <c r="I7" s="20"/>
      <c r="J7" s="21" t="s">
        <v>10</v>
      </c>
      <c r="K7" s="22"/>
      <c r="L7" s="22"/>
      <c r="M7" s="22"/>
      <c r="N7" s="22"/>
      <c r="O7" s="22"/>
      <c r="P7" s="22"/>
      <c r="Q7" s="23"/>
      <c r="R7" s="21" t="s">
        <v>11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3"/>
      <c r="AJ7" s="24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</row>
    <row r="8" spans="1:67" x14ac:dyDescent="0.25">
      <c r="A8" s="18" t="s">
        <v>12</v>
      </c>
      <c r="B8" s="18"/>
      <c r="C8" s="18"/>
      <c r="D8" s="18"/>
      <c r="E8" s="18"/>
      <c r="F8" s="18"/>
      <c r="G8" s="18"/>
      <c r="H8" s="18"/>
      <c r="I8" s="26"/>
      <c r="J8" s="21"/>
      <c r="K8" s="22"/>
      <c r="L8" s="22"/>
      <c r="M8" s="22"/>
      <c r="N8" s="22"/>
      <c r="O8" s="22"/>
      <c r="P8" s="22"/>
      <c r="Q8" s="23"/>
      <c r="R8" s="27">
        <v>46148</v>
      </c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9"/>
      <c r="AJ8" s="24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</row>
    <row r="9" spans="1:6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30" t="s">
        <v>13</v>
      </c>
      <c r="AP10" s="30"/>
      <c r="AQ10" s="30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x14ac:dyDescent="0.25">
      <c r="A11" s="31" t="s">
        <v>14</v>
      </c>
      <c r="B11" s="31"/>
      <c r="C11" s="31"/>
      <c r="D11" s="31"/>
      <c r="E11" s="31"/>
      <c r="F11" s="31"/>
      <c r="G11" s="31"/>
      <c r="H11" s="31"/>
      <c r="I11" s="3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32" t="s">
        <v>15</v>
      </c>
      <c r="AP11" s="32"/>
      <c r="AQ11" s="32"/>
      <c r="AR11" s="32"/>
      <c r="AS11" s="32"/>
      <c r="AT11" s="32"/>
      <c r="AU11" s="32"/>
      <c r="AV11" s="33" t="s">
        <v>16</v>
      </c>
      <c r="AW11" s="34" t="s">
        <v>17</v>
      </c>
      <c r="AX11" s="34"/>
      <c r="AY11" s="35" t="s">
        <v>16</v>
      </c>
      <c r="AZ11" s="36" t="s">
        <v>18</v>
      </c>
      <c r="BA11" s="36"/>
      <c r="BB11" s="36"/>
      <c r="BC11" s="36"/>
      <c r="BD11" s="36"/>
      <c r="BE11" s="36"/>
      <c r="BF11" s="36"/>
      <c r="BG11" s="37" t="s">
        <v>19</v>
      </c>
      <c r="BH11" s="37"/>
      <c r="BI11" s="38">
        <v>26</v>
      </c>
      <c r="BJ11" s="38"/>
      <c r="BK11" s="39" t="s">
        <v>20</v>
      </c>
      <c r="BL11" s="35" t="s">
        <v>21</v>
      </c>
      <c r="BM11" s="40" t="s">
        <v>22</v>
      </c>
      <c r="BN11" s="1"/>
      <c r="BO11" s="1"/>
    </row>
    <row r="12" spans="1:6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x14ac:dyDescent="0.25">
      <c r="A13" s="41"/>
      <c r="B13" s="42" t="s">
        <v>23</v>
      </c>
      <c r="C13" s="42"/>
      <c r="D13" s="42"/>
      <c r="E13" s="42"/>
      <c r="F13" s="42"/>
      <c r="G13" s="43" t="s">
        <v>24</v>
      </c>
      <c r="H13" s="33" t="s">
        <v>16</v>
      </c>
      <c r="I13" s="34" t="s">
        <v>17</v>
      </c>
      <c r="J13" s="34"/>
      <c r="K13" s="37" t="s">
        <v>16</v>
      </c>
      <c r="L13" s="37"/>
      <c r="M13" s="36" t="s">
        <v>18</v>
      </c>
      <c r="N13" s="36"/>
      <c r="O13" s="36"/>
      <c r="P13" s="36"/>
      <c r="Q13" s="37">
        <v>20</v>
      </c>
      <c r="R13" s="37"/>
      <c r="S13" s="38">
        <v>26</v>
      </c>
      <c r="T13" s="38"/>
      <c r="U13" s="39" t="s">
        <v>20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32" t="s">
        <v>25</v>
      </c>
      <c r="AP13" s="32"/>
      <c r="AQ13" s="32"/>
      <c r="AR13" s="32"/>
      <c r="AS13" s="32"/>
      <c r="AT13" s="44">
        <v>51.567999999999998</v>
      </c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32" t="s">
        <v>26</v>
      </c>
      <c r="BF13" s="32"/>
      <c r="BG13" s="32"/>
      <c r="BH13" s="1"/>
      <c r="BI13" s="1"/>
      <c r="BJ13" s="1"/>
      <c r="BK13" s="1"/>
      <c r="BL13" s="1"/>
      <c r="BM13" s="1"/>
      <c r="BN13" s="1"/>
      <c r="BO13" s="1"/>
    </row>
    <row r="14" spans="1:6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ht="33" customHeight="1" x14ac:dyDescent="0.25">
      <c r="A15" s="45" t="s">
        <v>27</v>
      </c>
      <c r="B15" s="46"/>
      <c r="C15" s="46"/>
      <c r="D15" s="46"/>
      <c r="E15" s="47"/>
      <c r="F15" s="48" t="s">
        <v>28</v>
      </c>
      <c r="G15" s="49"/>
      <c r="H15" s="49"/>
      <c r="I15" s="49"/>
      <c r="J15" s="49"/>
      <c r="K15" s="49"/>
      <c r="L15" s="49"/>
      <c r="M15" s="49"/>
      <c r="N15" s="49"/>
      <c r="O15" s="50"/>
      <c r="P15" s="51" t="s">
        <v>29</v>
      </c>
      <c r="Q15" s="49"/>
      <c r="R15" s="49"/>
      <c r="S15" s="50"/>
      <c r="T15" s="51" t="s">
        <v>30</v>
      </c>
      <c r="U15" s="49"/>
      <c r="V15" s="49"/>
      <c r="W15" s="49"/>
      <c r="X15" s="49"/>
      <c r="Y15" s="49"/>
      <c r="Z15" s="49"/>
      <c r="AA15" s="50"/>
      <c r="AB15" s="45" t="s">
        <v>31</v>
      </c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7"/>
      <c r="AX15" s="49" t="s">
        <v>32</v>
      </c>
      <c r="AY15" s="49"/>
      <c r="AZ15" s="49"/>
      <c r="BA15" s="50"/>
      <c r="BB15" s="51" t="s">
        <v>33</v>
      </c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50"/>
    </row>
    <row r="16" spans="1:67" ht="137.25" customHeight="1" x14ac:dyDescent="0.25">
      <c r="A16" s="45" t="s">
        <v>34</v>
      </c>
      <c r="B16" s="46"/>
      <c r="C16" s="52"/>
      <c r="D16" s="45" t="s">
        <v>35</v>
      </c>
      <c r="E16" s="47"/>
      <c r="F16" s="53"/>
      <c r="G16" s="54"/>
      <c r="H16" s="54"/>
      <c r="I16" s="54"/>
      <c r="J16" s="54"/>
      <c r="K16" s="54"/>
      <c r="L16" s="54"/>
      <c r="M16" s="54"/>
      <c r="N16" s="54"/>
      <c r="O16" s="55"/>
      <c r="P16" s="56"/>
      <c r="Q16" s="54"/>
      <c r="R16" s="54"/>
      <c r="S16" s="55"/>
      <c r="T16" s="56"/>
      <c r="U16" s="54"/>
      <c r="V16" s="54"/>
      <c r="W16" s="54"/>
      <c r="X16" s="54"/>
      <c r="Y16" s="54"/>
      <c r="Z16" s="54"/>
      <c r="AA16" s="55"/>
      <c r="AB16" s="57" t="s">
        <v>36</v>
      </c>
      <c r="AC16" s="58"/>
      <c r="AD16" s="58"/>
      <c r="AE16" s="59"/>
      <c r="AF16" s="57" t="s">
        <v>37</v>
      </c>
      <c r="AG16" s="58"/>
      <c r="AH16" s="58"/>
      <c r="AI16" s="59"/>
      <c r="AJ16" s="60" t="s">
        <v>38</v>
      </c>
      <c r="AK16" s="60" t="s">
        <v>39</v>
      </c>
      <c r="AL16" s="45" t="s">
        <v>40</v>
      </c>
      <c r="AM16" s="46"/>
      <c r="AN16" s="46"/>
      <c r="AO16" s="52"/>
      <c r="AP16" s="60" t="s">
        <v>41</v>
      </c>
      <c r="AQ16" s="45" t="s">
        <v>42</v>
      </c>
      <c r="AR16" s="52"/>
      <c r="AS16" s="45" t="s">
        <v>43</v>
      </c>
      <c r="AT16" s="46"/>
      <c r="AU16" s="46"/>
      <c r="AV16" s="46"/>
      <c r="AW16" s="52"/>
      <c r="AX16" s="54"/>
      <c r="AY16" s="54"/>
      <c r="AZ16" s="54"/>
      <c r="BA16" s="55"/>
      <c r="BB16" s="56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5"/>
    </row>
    <row r="17" spans="1:66" x14ac:dyDescent="0.25">
      <c r="A17" s="45" t="s">
        <v>44</v>
      </c>
      <c r="B17" s="46"/>
      <c r="C17" s="52"/>
      <c r="D17" s="45" t="s">
        <v>45</v>
      </c>
      <c r="E17" s="52"/>
      <c r="F17" s="45" t="s">
        <v>46</v>
      </c>
      <c r="G17" s="46"/>
      <c r="H17" s="46"/>
      <c r="I17" s="46"/>
      <c r="J17" s="46"/>
      <c r="K17" s="46"/>
      <c r="L17" s="46"/>
      <c r="M17" s="46"/>
      <c r="N17" s="46"/>
      <c r="O17" s="52"/>
      <c r="P17" s="45" t="s">
        <v>47</v>
      </c>
      <c r="Q17" s="46"/>
      <c r="R17" s="46"/>
      <c r="S17" s="52"/>
      <c r="T17" s="45" t="s">
        <v>48</v>
      </c>
      <c r="U17" s="46"/>
      <c r="V17" s="46"/>
      <c r="W17" s="46"/>
      <c r="X17" s="46"/>
      <c r="Y17" s="46"/>
      <c r="Z17" s="46"/>
      <c r="AA17" s="52"/>
      <c r="AB17" s="57">
        <v>6</v>
      </c>
      <c r="AC17" s="58"/>
      <c r="AD17" s="58"/>
      <c r="AE17" s="59"/>
      <c r="AF17" s="57">
        <v>7</v>
      </c>
      <c r="AG17" s="58"/>
      <c r="AH17" s="58"/>
      <c r="AI17" s="59"/>
      <c r="AJ17" s="60">
        <v>8</v>
      </c>
      <c r="AK17" s="60">
        <v>9</v>
      </c>
      <c r="AL17" s="45">
        <v>10</v>
      </c>
      <c r="AM17" s="46"/>
      <c r="AN17" s="46"/>
      <c r="AO17" s="52"/>
      <c r="AP17" s="60">
        <v>11</v>
      </c>
      <c r="AQ17" s="45">
        <v>12</v>
      </c>
      <c r="AR17" s="52"/>
      <c r="AS17" s="45">
        <v>13</v>
      </c>
      <c r="AT17" s="46"/>
      <c r="AU17" s="46"/>
      <c r="AV17" s="46"/>
      <c r="AW17" s="52"/>
      <c r="AX17" s="45">
        <v>14</v>
      </c>
      <c r="AY17" s="46"/>
      <c r="AZ17" s="46"/>
      <c r="BA17" s="52"/>
      <c r="BB17" s="45">
        <v>15</v>
      </c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52"/>
    </row>
    <row r="18" spans="1:66" x14ac:dyDescent="0.25">
      <c r="A18" s="61" t="s">
        <v>49</v>
      </c>
      <c r="B18" s="62"/>
      <c r="C18" s="63"/>
      <c r="D18" s="64"/>
      <c r="E18" s="65"/>
      <c r="F18" s="66" t="s">
        <v>50</v>
      </c>
      <c r="G18" s="67"/>
      <c r="H18" s="67"/>
      <c r="I18" s="67"/>
      <c r="J18" s="67"/>
      <c r="K18" s="67"/>
      <c r="L18" s="67"/>
      <c r="M18" s="67"/>
      <c r="N18" s="67"/>
      <c r="O18" s="68"/>
      <c r="P18" s="69">
        <v>1</v>
      </c>
      <c r="Q18" s="70"/>
      <c r="R18" s="70"/>
      <c r="S18" s="71"/>
      <c r="T18" s="72">
        <v>46160</v>
      </c>
      <c r="U18" s="73"/>
      <c r="V18" s="73"/>
      <c r="W18" s="73"/>
      <c r="X18" s="73"/>
      <c r="Y18" s="73"/>
      <c r="Z18" s="73"/>
      <c r="AA18" s="74"/>
      <c r="AB18" s="75"/>
      <c r="AC18" s="76"/>
      <c r="AD18" s="76"/>
      <c r="AE18" s="77"/>
      <c r="AF18" s="75"/>
      <c r="AG18" s="76"/>
      <c r="AH18" s="76"/>
      <c r="AI18" s="77"/>
      <c r="AJ18" s="78"/>
      <c r="AK18" s="78"/>
      <c r="AL18" s="79"/>
      <c r="AM18" s="80"/>
      <c r="AN18" s="80"/>
      <c r="AO18" s="81"/>
      <c r="AP18" s="78">
        <v>1384.8</v>
      </c>
      <c r="AQ18" s="79"/>
      <c r="AR18" s="81"/>
      <c r="AS18" s="79"/>
      <c r="AT18" s="80"/>
      <c r="AU18" s="80"/>
      <c r="AV18" s="80"/>
      <c r="AW18" s="81"/>
      <c r="AX18" s="79">
        <f>(T18+X18+AB18+AF18+AJ18+AK18+AL18+AP18+AQ18+AS18)*P18</f>
        <v>47544.800000000003</v>
      </c>
      <c r="AY18" s="80"/>
      <c r="AZ18" s="80"/>
      <c r="BA18" s="81"/>
      <c r="BB18" s="82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4"/>
    </row>
    <row r="19" spans="1:66" s="110" customFormat="1" x14ac:dyDescent="0.25">
      <c r="A19" s="85"/>
      <c r="B19" s="86"/>
      <c r="C19" s="87"/>
      <c r="D19" s="88"/>
      <c r="E19" s="89"/>
      <c r="F19" s="90" t="s">
        <v>51</v>
      </c>
      <c r="G19" s="91"/>
      <c r="H19" s="91"/>
      <c r="I19" s="91"/>
      <c r="J19" s="91"/>
      <c r="K19" s="91"/>
      <c r="L19" s="91"/>
      <c r="M19" s="91"/>
      <c r="N19" s="91"/>
      <c r="O19" s="92"/>
      <c r="P19" s="93">
        <f>P20</f>
        <v>1</v>
      </c>
      <c r="Q19" s="94"/>
      <c r="R19" s="94"/>
      <c r="S19" s="95"/>
      <c r="T19" s="96"/>
      <c r="U19" s="97"/>
      <c r="V19" s="97"/>
      <c r="W19" s="97"/>
      <c r="X19" s="97"/>
      <c r="Y19" s="97"/>
      <c r="Z19" s="97"/>
      <c r="AA19" s="98"/>
      <c r="AB19" s="99"/>
      <c r="AC19" s="100"/>
      <c r="AD19" s="100"/>
      <c r="AE19" s="101"/>
      <c r="AF19" s="99"/>
      <c r="AG19" s="100"/>
      <c r="AH19" s="100"/>
      <c r="AI19" s="101"/>
      <c r="AJ19" s="102"/>
      <c r="AK19" s="102"/>
      <c r="AL19" s="103"/>
      <c r="AM19" s="104"/>
      <c r="AN19" s="104"/>
      <c r="AO19" s="105"/>
      <c r="AP19" s="106"/>
      <c r="AQ19" s="103"/>
      <c r="AR19" s="105"/>
      <c r="AS19" s="103"/>
      <c r="AT19" s="104"/>
      <c r="AU19" s="104"/>
      <c r="AV19" s="104"/>
      <c r="AW19" s="105"/>
      <c r="AX19" s="103">
        <f>AX20</f>
        <v>41544</v>
      </c>
      <c r="AY19" s="104"/>
      <c r="AZ19" s="104"/>
      <c r="BA19" s="105"/>
      <c r="BB19" s="107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9"/>
    </row>
    <row r="20" spans="1:66" x14ac:dyDescent="0.25">
      <c r="A20" s="61" t="s">
        <v>52</v>
      </c>
      <c r="B20" s="62"/>
      <c r="C20" s="63"/>
      <c r="D20" s="64"/>
      <c r="E20" s="65"/>
      <c r="F20" s="66" t="s">
        <v>53</v>
      </c>
      <c r="G20" s="67"/>
      <c r="H20" s="67"/>
      <c r="I20" s="67"/>
      <c r="J20" s="67"/>
      <c r="K20" s="67"/>
      <c r="L20" s="67"/>
      <c r="M20" s="67"/>
      <c r="N20" s="67"/>
      <c r="O20" s="68"/>
      <c r="P20" s="69">
        <v>1</v>
      </c>
      <c r="Q20" s="70"/>
      <c r="R20" s="70"/>
      <c r="S20" s="71"/>
      <c r="T20" s="72">
        <v>41544</v>
      </c>
      <c r="U20" s="73"/>
      <c r="V20" s="73"/>
      <c r="W20" s="73"/>
      <c r="X20" s="73"/>
      <c r="Y20" s="73"/>
      <c r="Z20" s="73"/>
      <c r="AA20" s="74"/>
      <c r="AB20" s="75"/>
      <c r="AC20" s="76"/>
      <c r="AD20" s="76"/>
      <c r="AE20" s="77"/>
      <c r="AF20" s="75"/>
      <c r="AG20" s="76"/>
      <c r="AH20" s="76"/>
      <c r="AI20" s="77"/>
      <c r="AJ20" s="78"/>
      <c r="AK20" s="78"/>
      <c r="AL20" s="79"/>
      <c r="AM20" s="80"/>
      <c r="AN20" s="80"/>
      <c r="AO20" s="81"/>
      <c r="AP20" s="111"/>
      <c r="AQ20" s="79"/>
      <c r="AR20" s="81"/>
      <c r="AS20" s="79"/>
      <c r="AT20" s="80"/>
      <c r="AU20" s="80"/>
      <c r="AV20" s="80"/>
      <c r="AW20" s="81"/>
      <c r="AX20" s="79">
        <f>(T20+X20+AB20+AF20+AJ20+AK20+AL20+AP20+AQ20+AS20)*P20</f>
        <v>41544</v>
      </c>
      <c r="AY20" s="80"/>
      <c r="AZ20" s="80"/>
      <c r="BA20" s="81"/>
      <c r="BB20" s="82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4"/>
    </row>
    <row r="21" spans="1:66" s="129" customFormat="1" x14ac:dyDescent="0.25">
      <c r="A21" s="112"/>
      <c r="B21" s="113"/>
      <c r="C21" s="114"/>
      <c r="D21" s="115"/>
      <c r="E21" s="114"/>
      <c r="F21" s="90" t="s">
        <v>54</v>
      </c>
      <c r="G21" s="91"/>
      <c r="H21" s="91"/>
      <c r="I21" s="91"/>
      <c r="J21" s="91"/>
      <c r="K21" s="91"/>
      <c r="L21" s="91"/>
      <c r="M21" s="91"/>
      <c r="N21" s="91"/>
      <c r="O21" s="92"/>
      <c r="P21" s="116">
        <f>SUM(P22:S26)</f>
        <v>0.41666666666666669</v>
      </c>
      <c r="Q21" s="117"/>
      <c r="R21" s="117"/>
      <c r="S21" s="118"/>
      <c r="T21" s="119"/>
      <c r="U21" s="120"/>
      <c r="V21" s="120"/>
      <c r="W21" s="120"/>
      <c r="X21" s="120"/>
      <c r="Y21" s="120"/>
      <c r="Z21" s="120"/>
      <c r="AA21" s="121"/>
      <c r="AB21" s="119"/>
      <c r="AC21" s="120"/>
      <c r="AD21" s="120"/>
      <c r="AE21" s="121"/>
      <c r="AF21" s="119"/>
      <c r="AG21" s="120"/>
      <c r="AH21" s="120"/>
      <c r="AI21" s="121"/>
      <c r="AJ21" s="122"/>
      <c r="AK21" s="122"/>
      <c r="AL21" s="119"/>
      <c r="AM21" s="120"/>
      <c r="AN21" s="120"/>
      <c r="AO21" s="121"/>
      <c r="AP21" s="122"/>
      <c r="AQ21" s="119"/>
      <c r="AR21" s="121"/>
      <c r="AS21" s="119"/>
      <c r="AT21" s="120"/>
      <c r="AU21" s="120"/>
      <c r="AV21" s="120"/>
      <c r="AW21" s="121"/>
      <c r="AX21" s="123">
        <f>SUM(AX22:BA26)+0.01</f>
        <v>7700.0000000000009</v>
      </c>
      <c r="AY21" s="124"/>
      <c r="AZ21" s="124"/>
      <c r="BA21" s="125"/>
      <c r="BB21" s="126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8"/>
    </row>
    <row r="22" spans="1:66" x14ac:dyDescent="0.25">
      <c r="A22" s="57" t="s">
        <v>55</v>
      </c>
      <c r="B22" s="58"/>
      <c r="C22" s="59"/>
      <c r="D22" s="130"/>
      <c r="E22" s="131"/>
      <c r="F22" s="66" t="s">
        <v>54</v>
      </c>
      <c r="G22" s="67"/>
      <c r="H22" s="67"/>
      <c r="I22" s="67"/>
      <c r="J22" s="67"/>
      <c r="K22" s="67"/>
      <c r="L22" s="67"/>
      <c r="M22" s="67"/>
      <c r="N22" s="67"/>
      <c r="O22" s="68"/>
      <c r="P22" s="132">
        <f>0.5/18</f>
        <v>2.7777777777777776E-2</v>
      </c>
      <c r="Q22" s="133"/>
      <c r="R22" s="133"/>
      <c r="S22" s="134"/>
      <c r="T22" s="72">
        <v>18483</v>
      </c>
      <c r="U22" s="73"/>
      <c r="V22" s="73"/>
      <c r="W22" s="73"/>
      <c r="X22" s="73"/>
      <c r="Y22" s="73"/>
      <c r="Z22" s="73"/>
      <c r="AA22" s="74"/>
      <c r="AB22" s="72"/>
      <c r="AC22" s="73"/>
      <c r="AD22" s="73"/>
      <c r="AE22" s="74"/>
      <c r="AF22" s="72"/>
      <c r="AG22" s="73"/>
      <c r="AH22" s="73"/>
      <c r="AI22" s="74"/>
      <c r="AJ22" s="135"/>
      <c r="AK22" s="135"/>
      <c r="AL22" s="72"/>
      <c r="AM22" s="73"/>
      <c r="AN22" s="73"/>
      <c r="AO22" s="74"/>
      <c r="AP22" s="135"/>
      <c r="AQ22" s="72"/>
      <c r="AR22" s="74"/>
      <c r="AS22" s="72"/>
      <c r="AT22" s="73"/>
      <c r="AU22" s="73"/>
      <c r="AV22" s="73"/>
      <c r="AW22" s="74"/>
      <c r="AX22" s="79">
        <f>P22*T22-0.42</f>
        <v>512.99666666666667</v>
      </c>
      <c r="AY22" s="80"/>
      <c r="AZ22" s="80"/>
      <c r="BA22" s="81"/>
      <c r="BB22" s="61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136"/>
    </row>
    <row r="23" spans="1:66" x14ac:dyDescent="0.25">
      <c r="A23" s="57" t="s">
        <v>56</v>
      </c>
      <c r="B23" s="58"/>
      <c r="C23" s="59"/>
      <c r="D23" s="130"/>
      <c r="E23" s="131"/>
      <c r="F23" s="66" t="s">
        <v>54</v>
      </c>
      <c r="G23" s="67"/>
      <c r="H23" s="67"/>
      <c r="I23" s="67"/>
      <c r="J23" s="67"/>
      <c r="K23" s="67"/>
      <c r="L23" s="67"/>
      <c r="M23" s="67"/>
      <c r="N23" s="67"/>
      <c r="O23" s="68"/>
      <c r="P23" s="132">
        <f>0.5/18</f>
        <v>2.7777777777777776E-2</v>
      </c>
      <c r="Q23" s="133"/>
      <c r="R23" s="133"/>
      <c r="S23" s="134"/>
      <c r="T23" s="137"/>
      <c r="U23" s="73">
        <v>18483</v>
      </c>
      <c r="V23" s="73"/>
      <c r="W23" s="73"/>
      <c r="X23" s="73"/>
      <c r="Y23" s="138"/>
      <c r="Z23" s="138"/>
      <c r="AA23" s="139"/>
      <c r="AB23" s="137"/>
      <c r="AC23" s="138"/>
      <c r="AD23" s="138"/>
      <c r="AE23" s="139"/>
      <c r="AF23" s="137"/>
      <c r="AG23" s="138"/>
      <c r="AH23" s="138"/>
      <c r="AI23" s="139"/>
      <c r="AJ23" s="135"/>
      <c r="AK23" s="135"/>
      <c r="AL23" s="137"/>
      <c r="AM23" s="138"/>
      <c r="AN23" s="138"/>
      <c r="AO23" s="139"/>
      <c r="AP23" s="135"/>
      <c r="AQ23" s="137"/>
      <c r="AR23" s="139"/>
      <c r="AS23" s="137"/>
      <c r="AT23" s="138"/>
      <c r="AU23" s="138"/>
      <c r="AV23" s="138"/>
      <c r="AW23" s="139"/>
      <c r="AX23" s="79">
        <f>U23*P23-0.42</f>
        <v>512.99666666666667</v>
      </c>
      <c r="AY23" s="80"/>
      <c r="AZ23" s="80"/>
      <c r="BA23" s="81"/>
      <c r="BB23" s="140"/>
      <c r="BC23" s="141"/>
      <c r="BD23" s="141"/>
      <c r="BE23" s="141"/>
      <c r="BF23" s="141"/>
      <c r="BG23" s="141"/>
      <c r="BH23" s="141"/>
      <c r="BI23" s="141"/>
      <c r="BJ23" s="141"/>
      <c r="BK23" s="141"/>
      <c r="BL23" s="141"/>
      <c r="BM23" s="141"/>
      <c r="BN23" s="136"/>
    </row>
    <row r="24" spans="1:66" x14ac:dyDescent="0.25">
      <c r="A24" s="57" t="s">
        <v>57</v>
      </c>
      <c r="B24" s="58"/>
      <c r="C24" s="59"/>
      <c r="D24" s="130"/>
      <c r="E24" s="131"/>
      <c r="F24" s="66" t="s">
        <v>54</v>
      </c>
      <c r="G24" s="67"/>
      <c r="H24" s="67"/>
      <c r="I24" s="67"/>
      <c r="J24" s="67"/>
      <c r="K24" s="67"/>
      <c r="L24" s="67"/>
      <c r="M24" s="67"/>
      <c r="N24" s="67"/>
      <c r="O24" s="68"/>
      <c r="P24" s="132">
        <f>1.5/18</f>
        <v>8.3333333333333329E-2</v>
      </c>
      <c r="Q24" s="133"/>
      <c r="R24" s="133"/>
      <c r="S24" s="134"/>
      <c r="T24" s="137"/>
      <c r="U24" s="73">
        <v>18483</v>
      </c>
      <c r="V24" s="73"/>
      <c r="W24" s="73"/>
      <c r="X24" s="73"/>
      <c r="Y24" s="138"/>
      <c r="Z24" s="138"/>
      <c r="AA24" s="139"/>
      <c r="AB24" s="137"/>
      <c r="AC24" s="138"/>
      <c r="AD24" s="138"/>
      <c r="AE24" s="139"/>
      <c r="AF24" s="137"/>
      <c r="AG24" s="138"/>
      <c r="AH24" s="138"/>
      <c r="AI24" s="139"/>
      <c r="AJ24" s="135"/>
      <c r="AK24" s="135"/>
      <c r="AL24" s="137"/>
      <c r="AM24" s="138"/>
      <c r="AN24" s="138"/>
      <c r="AO24" s="139"/>
      <c r="AP24" s="135"/>
      <c r="AQ24" s="137"/>
      <c r="AR24" s="139"/>
      <c r="AS24" s="137"/>
      <c r="AT24" s="138"/>
      <c r="AU24" s="138"/>
      <c r="AV24" s="138"/>
      <c r="AW24" s="139"/>
      <c r="AX24" s="79">
        <f>U24*P24-0.25</f>
        <v>1540</v>
      </c>
      <c r="AY24" s="80"/>
      <c r="AZ24" s="80"/>
      <c r="BA24" s="81"/>
      <c r="BB24" s="140"/>
      <c r="BC24" s="141"/>
      <c r="BD24" s="141"/>
      <c r="BE24" s="141"/>
      <c r="BF24" s="141"/>
      <c r="BG24" s="141"/>
      <c r="BH24" s="141"/>
      <c r="BI24" s="141"/>
      <c r="BJ24" s="141"/>
      <c r="BK24" s="141"/>
      <c r="BL24" s="141"/>
      <c r="BM24" s="141"/>
      <c r="BN24" s="136"/>
    </row>
    <row r="25" spans="1:66" x14ac:dyDescent="0.25">
      <c r="A25" s="57" t="s">
        <v>58</v>
      </c>
      <c r="B25" s="58"/>
      <c r="C25" s="59"/>
      <c r="D25" s="130"/>
      <c r="E25" s="131"/>
      <c r="F25" s="66" t="s">
        <v>54</v>
      </c>
      <c r="G25" s="67"/>
      <c r="H25" s="67"/>
      <c r="I25" s="67"/>
      <c r="J25" s="67"/>
      <c r="K25" s="67"/>
      <c r="L25" s="67"/>
      <c r="M25" s="67"/>
      <c r="N25" s="67"/>
      <c r="O25" s="68"/>
      <c r="P25" s="132">
        <f>4.5/18</f>
        <v>0.25</v>
      </c>
      <c r="Q25" s="133"/>
      <c r="R25" s="133"/>
      <c r="S25" s="134"/>
      <c r="T25" s="137"/>
      <c r="U25" s="73">
        <v>18483</v>
      </c>
      <c r="V25" s="73"/>
      <c r="W25" s="73"/>
      <c r="X25" s="73"/>
      <c r="Y25" s="138"/>
      <c r="Z25" s="138"/>
      <c r="AA25" s="139"/>
      <c r="AB25" s="137"/>
      <c r="AC25" s="138"/>
      <c r="AD25" s="138"/>
      <c r="AE25" s="139"/>
      <c r="AF25" s="137"/>
      <c r="AG25" s="138"/>
      <c r="AH25" s="138"/>
      <c r="AI25" s="139"/>
      <c r="AJ25" s="135"/>
      <c r="AK25" s="135"/>
      <c r="AL25" s="137"/>
      <c r="AM25" s="138"/>
      <c r="AN25" s="138"/>
      <c r="AO25" s="139"/>
      <c r="AP25" s="135"/>
      <c r="AQ25" s="137"/>
      <c r="AR25" s="139"/>
      <c r="AS25" s="137"/>
      <c r="AT25" s="138"/>
      <c r="AU25" s="138"/>
      <c r="AV25" s="138"/>
      <c r="AW25" s="139"/>
      <c r="AX25" s="79">
        <f>U25*P25+0.25</f>
        <v>4621</v>
      </c>
      <c r="AY25" s="80"/>
      <c r="AZ25" s="80"/>
      <c r="BA25" s="81"/>
      <c r="BB25" s="140"/>
      <c r="BC25" s="141"/>
      <c r="BD25" s="141"/>
      <c r="BE25" s="141"/>
      <c r="BF25" s="141"/>
      <c r="BG25" s="141"/>
      <c r="BH25" s="141"/>
      <c r="BI25" s="141"/>
      <c r="BJ25" s="141"/>
      <c r="BK25" s="141"/>
      <c r="BL25" s="141"/>
      <c r="BM25" s="141"/>
      <c r="BN25" s="136"/>
    </row>
    <row r="26" spans="1:66" x14ac:dyDescent="0.25">
      <c r="A26" s="61" t="s">
        <v>59</v>
      </c>
      <c r="B26" s="62"/>
      <c r="C26" s="63"/>
      <c r="D26" s="130"/>
      <c r="E26" s="131"/>
      <c r="F26" s="66" t="s">
        <v>54</v>
      </c>
      <c r="G26" s="67"/>
      <c r="H26" s="67"/>
      <c r="I26" s="67"/>
      <c r="J26" s="67"/>
      <c r="K26" s="67"/>
      <c r="L26" s="67"/>
      <c r="M26" s="67"/>
      <c r="N26" s="67"/>
      <c r="O26" s="68"/>
      <c r="P26" s="132">
        <f>0.5/18</f>
        <v>2.7777777777777776E-2</v>
      </c>
      <c r="Q26" s="133"/>
      <c r="R26" s="133"/>
      <c r="S26" s="134"/>
      <c r="T26" s="72">
        <v>18483</v>
      </c>
      <c r="U26" s="73"/>
      <c r="V26" s="73"/>
      <c r="W26" s="73"/>
      <c r="X26" s="73"/>
      <c r="Y26" s="73"/>
      <c r="Z26" s="73"/>
      <c r="AA26" s="74"/>
      <c r="AB26" s="72"/>
      <c r="AC26" s="73"/>
      <c r="AD26" s="73"/>
      <c r="AE26" s="74"/>
      <c r="AF26" s="72"/>
      <c r="AG26" s="73"/>
      <c r="AH26" s="73"/>
      <c r="AI26" s="74"/>
      <c r="AJ26" s="135"/>
      <c r="AK26" s="135"/>
      <c r="AL26" s="72"/>
      <c r="AM26" s="73"/>
      <c r="AN26" s="73"/>
      <c r="AO26" s="74"/>
      <c r="AP26" s="135"/>
      <c r="AQ26" s="72"/>
      <c r="AR26" s="74"/>
      <c r="AS26" s="72"/>
      <c r="AT26" s="73"/>
      <c r="AU26" s="73"/>
      <c r="AV26" s="73"/>
      <c r="AW26" s="74"/>
      <c r="AX26" s="79">
        <f>P26*T26-0.42</f>
        <v>512.99666666666667</v>
      </c>
      <c r="AY26" s="80"/>
      <c r="AZ26" s="80"/>
      <c r="BA26" s="81"/>
      <c r="BB26" s="61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136"/>
    </row>
    <row r="27" spans="1:66" s="110" customFormat="1" x14ac:dyDescent="0.25">
      <c r="A27" s="85"/>
      <c r="B27" s="86"/>
      <c r="C27" s="87"/>
      <c r="D27" s="142"/>
      <c r="E27" s="143"/>
      <c r="F27" s="90" t="s">
        <v>60</v>
      </c>
      <c r="G27" s="91"/>
      <c r="H27" s="91"/>
      <c r="I27" s="91"/>
      <c r="J27" s="91"/>
      <c r="K27" s="91"/>
      <c r="L27" s="91"/>
      <c r="M27" s="91"/>
      <c r="N27" s="91"/>
      <c r="O27" s="92"/>
      <c r="P27" s="93">
        <f>P28</f>
        <v>1</v>
      </c>
      <c r="Q27" s="94"/>
      <c r="R27" s="94"/>
      <c r="S27" s="95"/>
      <c r="T27" s="144"/>
      <c r="U27" s="100"/>
      <c r="V27" s="100"/>
      <c r="W27" s="100"/>
      <c r="X27" s="100"/>
      <c r="Y27" s="100"/>
      <c r="Z27" s="100"/>
      <c r="AA27" s="101"/>
      <c r="AB27" s="99"/>
      <c r="AC27" s="100"/>
      <c r="AD27" s="100"/>
      <c r="AE27" s="101"/>
      <c r="AF27" s="99"/>
      <c r="AG27" s="100"/>
      <c r="AH27" s="100"/>
      <c r="AI27" s="101"/>
      <c r="AJ27" s="102"/>
      <c r="AK27" s="102"/>
      <c r="AL27" s="96"/>
      <c r="AM27" s="97"/>
      <c r="AN27" s="97"/>
      <c r="AO27" s="98"/>
      <c r="AP27" s="145"/>
      <c r="AQ27" s="96"/>
      <c r="AR27" s="98"/>
      <c r="AS27" s="146"/>
      <c r="AT27" s="147"/>
      <c r="AU27" s="147"/>
      <c r="AV27" s="147"/>
      <c r="AW27" s="148"/>
      <c r="AX27" s="103">
        <f>AX28</f>
        <v>19407.150000000001</v>
      </c>
      <c r="AY27" s="104"/>
      <c r="AZ27" s="104"/>
      <c r="BA27" s="105"/>
      <c r="BB27" s="107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9"/>
    </row>
    <row r="28" spans="1:66" x14ac:dyDescent="0.25">
      <c r="A28" s="61" t="s">
        <v>61</v>
      </c>
      <c r="B28" s="62"/>
      <c r="C28" s="63"/>
      <c r="D28" s="130"/>
      <c r="E28" s="131"/>
      <c r="F28" s="66" t="s">
        <v>62</v>
      </c>
      <c r="G28" s="67"/>
      <c r="H28" s="67"/>
      <c r="I28" s="67"/>
      <c r="J28" s="67"/>
      <c r="K28" s="67"/>
      <c r="L28" s="67"/>
      <c r="M28" s="67"/>
      <c r="N28" s="67"/>
      <c r="O28" s="68"/>
      <c r="P28" s="69">
        <v>1</v>
      </c>
      <c r="Q28" s="70"/>
      <c r="R28" s="70"/>
      <c r="S28" s="71"/>
      <c r="T28" s="137"/>
      <c r="U28" s="76">
        <v>18483</v>
      </c>
      <c r="V28" s="76"/>
      <c r="W28" s="76"/>
      <c r="X28" s="76"/>
      <c r="Y28" s="76"/>
      <c r="Z28" s="76"/>
      <c r="AA28" s="77"/>
      <c r="AB28" s="75"/>
      <c r="AC28" s="76"/>
      <c r="AD28" s="76"/>
      <c r="AE28" s="77"/>
      <c r="AF28" s="75"/>
      <c r="AG28" s="76"/>
      <c r="AH28" s="76"/>
      <c r="AI28" s="77"/>
      <c r="AJ28" s="78">
        <v>924.15</v>
      </c>
      <c r="AK28" s="78"/>
      <c r="AL28" s="72"/>
      <c r="AM28" s="73"/>
      <c r="AN28" s="73"/>
      <c r="AO28" s="74"/>
      <c r="AP28" s="135"/>
      <c r="AQ28" s="72"/>
      <c r="AR28" s="74"/>
      <c r="AS28" s="149"/>
      <c r="AT28" s="150"/>
      <c r="AU28" s="150"/>
      <c r="AV28" s="150"/>
      <c r="AW28" s="151"/>
      <c r="AX28" s="79">
        <f>P28*U28+AF28+AJ28+AK28</f>
        <v>19407.150000000001</v>
      </c>
      <c r="AY28" s="80"/>
      <c r="AZ28" s="80"/>
      <c r="BA28" s="81"/>
      <c r="BB28" s="82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4"/>
    </row>
    <row r="29" spans="1:66" x14ac:dyDescent="0.25">
      <c r="A29" s="61" t="s">
        <v>63</v>
      </c>
      <c r="B29" s="62"/>
      <c r="C29" s="63"/>
      <c r="D29" s="130"/>
      <c r="E29" s="131"/>
      <c r="F29" s="66" t="s">
        <v>64</v>
      </c>
      <c r="G29" s="67"/>
      <c r="H29" s="67"/>
      <c r="I29" s="67"/>
      <c r="J29" s="67"/>
      <c r="K29" s="67"/>
      <c r="L29" s="67"/>
      <c r="M29" s="67"/>
      <c r="N29" s="67"/>
      <c r="O29" s="68"/>
      <c r="P29" s="69">
        <v>0.5</v>
      </c>
      <c r="Q29" s="70"/>
      <c r="R29" s="70"/>
      <c r="S29" s="71"/>
      <c r="T29" s="137"/>
      <c r="U29" s="76">
        <v>18508</v>
      </c>
      <c r="V29" s="76"/>
      <c r="W29" s="76"/>
      <c r="X29" s="76"/>
      <c r="Y29" s="76"/>
      <c r="Z29" s="76"/>
      <c r="AA29" s="77"/>
      <c r="AB29" s="75"/>
      <c r="AC29" s="76"/>
      <c r="AD29" s="76"/>
      <c r="AE29" s="77"/>
      <c r="AF29" s="75"/>
      <c r="AG29" s="76"/>
      <c r="AH29" s="76"/>
      <c r="AI29" s="77"/>
      <c r="AJ29" s="78"/>
      <c r="AK29" s="78"/>
      <c r="AL29" s="72"/>
      <c r="AM29" s="73"/>
      <c r="AN29" s="73"/>
      <c r="AO29" s="74"/>
      <c r="AP29" s="135"/>
      <c r="AQ29" s="72"/>
      <c r="AR29" s="74"/>
      <c r="AS29" s="75"/>
      <c r="AT29" s="76"/>
      <c r="AU29" s="76"/>
      <c r="AV29" s="76"/>
      <c r="AW29" s="77"/>
      <c r="AX29" s="79">
        <f>P29*U29+AF29+AJ29+AK29</f>
        <v>9254</v>
      </c>
      <c r="AY29" s="80"/>
      <c r="AZ29" s="80"/>
      <c r="BA29" s="81"/>
      <c r="BB29" s="82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4"/>
    </row>
    <row r="30" spans="1:66" s="129" customFormat="1" x14ac:dyDescent="0.25">
      <c r="A30" s="112"/>
      <c r="B30" s="152"/>
      <c r="C30" s="153"/>
      <c r="D30" s="115"/>
      <c r="E30" s="114"/>
      <c r="F30" s="154" t="s">
        <v>65</v>
      </c>
      <c r="G30" s="155"/>
      <c r="H30" s="155"/>
      <c r="I30" s="155"/>
      <c r="J30" s="155"/>
      <c r="K30" s="155"/>
      <c r="L30" s="155"/>
      <c r="M30" s="155"/>
      <c r="N30" s="155"/>
      <c r="O30" s="156"/>
      <c r="P30" s="157">
        <f>P31+P32</f>
        <v>0.80200000000000005</v>
      </c>
      <c r="Q30" s="158"/>
      <c r="R30" s="158"/>
      <c r="S30" s="159"/>
      <c r="T30" s="160"/>
      <c r="U30" s="161"/>
      <c r="V30" s="162"/>
      <c r="W30" s="162"/>
      <c r="X30" s="162"/>
      <c r="Y30" s="162"/>
      <c r="Z30" s="162"/>
      <c r="AA30" s="163"/>
      <c r="AB30" s="164"/>
      <c r="AC30" s="165"/>
      <c r="AD30" s="165"/>
      <c r="AE30" s="166"/>
      <c r="AF30" s="164"/>
      <c r="AG30" s="165"/>
      <c r="AH30" s="165"/>
      <c r="AI30" s="166"/>
      <c r="AJ30" s="167"/>
      <c r="AK30" s="167"/>
      <c r="AL30" s="119"/>
      <c r="AM30" s="120"/>
      <c r="AN30" s="120"/>
      <c r="AO30" s="121"/>
      <c r="AP30" s="122"/>
      <c r="AQ30" s="119"/>
      <c r="AR30" s="121"/>
      <c r="AS30" s="119"/>
      <c r="AT30" s="120"/>
      <c r="AU30" s="120"/>
      <c r="AV30" s="120"/>
      <c r="AW30" s="121"/>
      <c r="AX30" s="123">
        <f>AX31+AX32</f>
        <v>14834.002</v>
      </c>
      <c r="AY30" s="124"/>
      <c r="AZ30" s="124"/>
      <c r="BA30" s="125"/>
      <c r="BB30" s="168"/>
      <c r="BC30" s="169"/>
      <c r="BD30" s="169"/>
      <c r="BE30" s="169"/>
      <c r="BF30" s="169"/>
      <c r="BG30" s="169"/>
      <c r="BH30" s="169"/>
      <c r="BI30" s="169"/>
      <c r="BJ30" s="169"/>
      <c r="BK30" s="169"/>
      <c r="BL30" s="169"/>
      <c r="BM30" s="169"/>
      <c r="BN30" s="128"/>
    </row>
    <row r="31" spans="1:66" x14ac:dyDescent="0.25">
      <c r="A31" s="61" t="s">
        <v>57</v>
      </c>
      <c r="B31" s="62"/>
      <c r="C31" s="63"/>
      <c r="D31" s="130"/>
      <c r="E31" s="131"/>
      <c r="F31" s="66" t="s">
        <v>66</v>
      </c>
      <c r="G31" s="67"/>
      <c r="H31" s="67"/>
      <c r="I31" s="67"/>
      <c r="J31" s="67"/>
      <c r="K31" s="67"/>
      <c r="L31" s="67"/>
      <c r="M31" s="67"/>
      <c r="N31" s="67"/>
      <c r="O31" s="68"/>
      <c r="P31" s="69">
        <v>0.5</v>
      </c>
      <c r="Q31" s="70"/>
      <c r="R31" s="70"/>
      <c r="S31" s="71"/>
      <c r="T31" s="137"/>
      <c r="U31" s="76">
        <v>18496</v>
      </c>
      <c r="V31" s="76"/>
      <c r="W31" s="76"/>
      <c r="X31" s="76"/>
      <c r="Y31" s="76"/>
      <c r="Z31" s="76"/>
      <c r="AA31" s="77"/>
      <c r="AB31" s="75"/>
      <c r="AC31" s="76"/>
      <c r="AD31" s="76"/>
      <c r="AE31" s="77"/>
      <c r="AF31" s="75"/>
      <c r="AG31" s="76"/>
      <c r="AH31" s="76"/>
      <c r="AI31" s="77"/>
      <c r="AJ31" s="78"/>
      <c r="AK31" s="78"/>
      <c r="AL31" s="72"/>
      <c r="AM31" s="73"/>
      <c r="AN31" s="73"/>
      <c r="AO31" s="74"/>
      <c r="AP31" s="135"/>
      <c r="AQ31" s="72"/>
      <c r="AR31" s="74"/>
      <c r="AS31" s="72"/>
      <c r="AT31" s="73"/>
      <c r="AU31" s="73"/>
      <c r="AV31" s="73"/>
      <c r="AW31" s="74"/>
      <c r="AX31" s="79">
        <f>(U31+AL31+AQ31+AS31)*P31+AJ31+AK31</f>
        <v>9248</v>
      </c>
      <c r="AY31" s="80"/>
      <c r="AZ31" s="80"/>
      <c r="BA31" s="81"/>
      <c r="BB31" s="82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4"/>
    </row>
    <row r="32" spans="1:66" x14ac:dyDescent="0.25">
      <c r="A32" s="61" t="s">
        <v>63</v>
      </c>
      <c r="B32" s="62"/>
      <c r="C32" s="63"/>
      <c r="D32" s="130"/>
      <c r="E32" s="131"/>
      <c r="F32" s="66" t="s">
        <v>66</v>
      </c>
      <c r="G32" s="67"/>
      <c r="H32" s="67"/>
      <c r="I32" s="67"/>
      <c r="J32" s="67"/>
      <c r="K32" s="67"/>
      <c r="L32" s="67"/>
      <c r="M32" s="67"/>
      <c r="N32" s="67"/>
      <c r="O32" s="68"/>
      <c r="P32" s="69">
        <v>0.30199999999999999</v>
      </c>
      <c r="Q32" s="70"/>
      <c r="R32" s="70"/>
      <c r="S32" s="71"/>
      <c r="T32" s="137"/>
      <c r="U32" s="76">
        <v>18496</v>
      </c>
      <c r="V32" s="76"/>
      <c r="W32" s="76"/>
      <c r="X32" s="76"/>
      <c r="Y32" s="76"/>
      <c r="Z32" s="76"/>
      <c r="AA32" s="77"/>
      <c r="AB32" s="75"/>
      <c r="AC32" s="76"/>
      <c r="AD32" s="76"/>
      <c r="AE32" s="77"/>
      <c r="AF32" s="75"/>
      <c r="AG32" s="76"/>
      <c r="AH32" s="76"/>
      <c r="AI32" s="77"/>
      <c r="AJ32" s="78"/>
      <c r="AK32" s="78"/>
      <c r="AL32" s="72"/>
      <c r="AM32" s="73"/>
      <c r="AN32" s="73"/>
      <c r="AO32" s="74"/>
      <c r="AP32" s="135"/>
      <c r="AQ32" s="72"/>
      <c r="AR32" s="74"/>
      <c r="AS32" s="72"/>
      <c r="AT32" s="73"/>
      <c r="AU32" s="73"/>
      <c r="AV32" s="73"/>
      <c r="AW32" s="74"/>
      <c r="AX32" s="79">
        <f>(U32+AL32+AQ32+AS32)*P32+AJ32+AK32+0.21</f>
        <v>5586.0019999999995</v>
      </c>
      <c r="AY32" s="80"/>
      <c r="AZ32" s="80"/>
      <c r="BA32" s="81"/>
      <c r="BB32" s="82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4"/>
    </row>
    <row r="33" spans="1:66" ht="50.25" customHeight="1" x14ac:dyDescent="0.25">
      <c r="A33" s="61" t="s">
        <v>58</v>
      </c>
      <c r="B33" s="62"/>
      <c r="C33" s="63"/>
      <c r="D33" s="130"/>
      <c r="E33" s="131"/>
      <c r="F33" s="170" t="s">
        <v>67</v>
      </c>
      <c r="G33" s="171"/>
      <c r="H33" s="171"/>
      <c r="I33" s="171"/>
      <c r="J33" s="171"/>
      <c r="K33" s="171"/>
      <c r="L33" s="171"/>
      <c r="M33" s="171"/>
      <c r="N33" s="171"/>
      <c r="O33" s="172"/>
      <c r="P33" s="69">
        <v>0.5</v>
      </c>
      <c r="Q33" s="70"/>
      <c r="R33" s="70"/>
      <c r="S33" s="71"/>
      <c r="T33" s="137"/>
      <c r="U33" s="76">
        <v>18483</v>
      </c>
      <c r="V33" s="76"/>
      <c r="W33" s="76"/>
      <c r="X33" s="76"/>
      <c r="Y33" s="76"/>
      <c r="Z33" s="76"/>
      <c r="AA33" s="77"/>
      <c r="AB33" s="75"/>
      <c r="AC33" s="76"/>
      <c r="AD33" s="76"/>
      <c r="AE33" s="77"/>
      <c r="AF33" s="75"/>
      <c r="AG33" s="76"/>
      <c r="AH33" s="76"/>
      <c r="AI33" s="77"/>
      <c r="AJ33" s="78">
        <v>1848.3</v>
      </c>
      <c r="AK33" s="78"/>
      <c r="AL33" s="72"/>
      <c r="AM33" s="73"/>
      <c r="AN33" s="73"/>
      <c r="AO33" s="74"/>
      <c r="AP33" s="135"/>
      <c r="AQ33" s="72"/>
      <c r="AR33" s="74"/>
      <c r="AS33" s="72"/>
      <c r="AT33" s="73"/>
      <c r="AU33" s="73"/>
      <c r="AV33" s="73"/>
      <c r="AW33" s="74"/>
      <c r="AX33" s="79">
        <f>(U33+AL33+AQ33+AS33)*P33+AJ33+AK33+0.5</f>
        <v>11090.3</v>
      </c>
      <c r="AY33" s="80"/>
      <c r="AZ33" s="80"/>
      <c r="BA33" s="81"/>
      <c r="BB33" s="82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4"/>
    </row>
    <row r="34" spans="1:66" s="129" customFormat="1" x14ac:dyDescent="0.25">
      <c r="A34" s="112"/>
      <c r="B34" s="113"/>
      <c r="C34" s="114"/>
      <c r="D34" s="115"/>
      <c r="E34" s="114"/>
      <c r="F34" s="90" t="s">
        <v>68</v>
      </c>
      <c r="G34" s="91"/>
      <c r="H34" s="91"/>
      <c r="I34" s="91"/>
      <c r="J34" s="91"/>
      <c r="K34" s="91"/>
      <c r="L34" s="91"/>
      <c r="M34" s="91"/>
      <c r="N34" s="91"/>
      <c r="O34" s="92"/>
      <c r="P34" s="116">
        <f>SUM(P35:S54)</f>
        <v>19</v>
      </c>
      <c r="Q34" s="158"/>
      <c r="R34" s="158"/>
      <c r="S34" s="159"/>
      <c r="T34" s="164"/>
      <c r="U34" s="165"/>
      <c r="V34" s="165"/>
      <c r="W34" s="165"/>
      <c r="X34" s="165"/>
      <c r="Y34" s="165"/>
      <c r="Z34" s="165"/>
      <c r="AA34" s="166"/>
      <c r="AB34" s="164"/>
      <c r="AC34" s="165"/>
      <c r="AD34" s="165"/>
      <c r="AE34" s="166"/>
      <c r="AF34" s="164"/>
      <c r="AG34" s="165"/>
      <c r="AH34" s="165"/>
      <c r="AI34" s="166"/>
      <c r="AJ34" s="167">
        <f>SUM(AJ35:AJ54)</f>
        <v>24985.800000000003</v>
      </c>
      <c r="AK34" s="167">
        <f>SUM(AK35:AK54)</f>
        <v>23135</v>
      </c>
      <c r="AL34" s="119"/>
      <c r="AM34" s="120"/>
      <c r="AN34" s="120"/>
      <c r="AO34" s="121"/>
      <c r="AP34" s="122"/>
      <c r="AQ34" s="119"/>
      <c r="AR34" s="121"/>
      <c r="AS34" s="119"/>
      <c r="AT34" s="120"/>
      <c r="AU34" s="120"/>
      <c r="AV34" s="120"/>
      <c r="AW34" s="121"/>
      <c r="AX34" s="173">
        <f>SUM(AX35:BA54)+0.02</f>
        <v>480796.8</v>
      </c>
      <c r="AY34" s="174"/>
      <c r="AZ34" s="174"/>
      <c r="BA34" s="175"/>
      <c r="BB34" s="176">
        <f>AX34-AK34-AJ34</f>
        <v>432676</v>
      </c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8"/>
    </row>
    <row r="35" spans="1:66" x14ac:dyDescent="0.25">
      <c r="A35" s="61" t="s">
        <v>69</v>
      </c>
      <c r="B35" s="62"/>
      <c r="C35" s="63"/>
      <c r="D35" s="130"/>
      <c r="E35" s="131"/>
      <c r="F35" s="66" t="s">
        <v>70</v>
      </c>
      <c r="G35" s="67"/>
      <c r="H35" s="67"/>
      <c r="I35" s="67"/>
      <c r="J35" s="67"/>
      <c r="K35" s="67"/>
      <c r="L35" s="67"/>
      <c r="M35" s="67"/>
      <c r="N35" s="67"/>
      <c r="O35" s="68"/>
      <c r="P35" s="132">
        <f>25/18</f>
        <v>1.3888888888888888</v>
      </c>
      <c r="Q35" s="133"/>
      <c r="R35" s="133"/>
      <c r="S35" s="134"/>
      <c r="T35" s="137"/>
      <c r="U35" s="76">
        <v>18508</v>
      </c>
      <c r="V35" s="76"/>
      <c r="W35" s="76"/>
      <c r="X35" s="76"/>
      <c r="Y35" s="76"/>
      <c r="Z35" s="76"/>
      <c r="AA35" s="77"/>
      <c r="AB35" s="75">
        <v>1850.8</v>
      </c>
      <c r="AC35" s="76"/>
      <c r="AD35" s="76"/>
      <c r="AE35" s="77"/>
      <c r="AF35" s="75">
        <v>5963.64</v>
      </c>
      <c r="AG35" s="76"/>
      <c r="AH35" s="76"/>
      <c r="AI35" s="77"/>
      <c r="AJ35" s="78">
        <v>2776.2</v>
      </c>
      <c r="AK35" s="78">
        <v>2776.2</v>
      </c>
      <c r="AL35" s="72"/>
      <c r="AM35" s="73"/>
      <c r="AN35" s="73"/>
      <c r="AO35" s="74"/>
      <c r="AP35" s="135"/>
      <c r="AQ35" s="72"/>
      <c r="AR35" s="74"/>
      <c r="AS35" s="72"/>
      <c r="AT35" s="73"/>
      <c r="AU35" s="73"/>
      <c r="AV35" s="73"/>
      <c r="AW35" s="74"/>
      <c r="AX35" s="79">
        <f>(U35+AL35+AQ35+AS35)*P35+AB35+AF35+AJ35+AK35</f>
        <v>39072.395555555551</v>
      </c>
      <c r="AY35" s="80"/>
      <c r="AZ35" s="80"/>
      <c r="BA35" s="81"/>
      <c r="BB35" s="82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4"/>
    </row>
    <row r="36" spans="1:66" x14ac:dyDescent="0.25">
      <c r="A36" s="61" t="s">
        <v>59</v>
      </c>
      <c r="B36" s="62"/>
      <c r="C36" s="63"/>
      <c r="D36" s="130"/>
      <c r="E36" s="131"/>
      <c r="F36" s="66" t="s">
        <v>70</v>
      </c>
      <c r="G36" s="67"/>
      <c r="H36" s="67"/>
      <c r="I36" s="67"/>
      <c r="J36" s="67"/>
      <c r="K36" s="67"/>
      <c r="L36" s="67"/>
      <c r="M36" s="67"/>
      <c r="N36" s="67"/>
      <c r="O36" s="68"/>
      <c r="P36" s="132">
        <f>24.5/18</f>
        <v>1.3611111111111112</v>
      </c>
      <c r="Q36" s="133"/>
      <c r="R36" s="133"/>
      <c r="S36" s="134"/>
      <c r="T36" s="137"/>
      <c r="U36" s="76">
        <v>18508</v>
      </c>
      <c r="V36" s="76"/>
      <c r="W36" s="76"/>
      <c r="X36" s="76"/>
      <c r="Y36" s="76"/>
      <c r="Z36" s="76"/>
      <c r="AA36" s="77"/>
      <c r="AB36" s="75"/>
      <c r="AC36" s="76"/>
      <c r="AD36" s="76"/>
      <c r="AE36" s="77"/>
      <c r="AF36" s="75">
        <v>7300.56</v>
      </c>
      <c r="AG36" s="76"/>
      <c r="AH36" s="76"/>
      <c r="AI36" s="77"/>
      <c r="AJ36" s="78">
        <v>1850.8</v>
      </c>
      <c r="AK36" s="78">
        <v>1850.8</v>
      </c>
      <c r="AL36" s="72"/>
      <c r="AM36" s="73"/>
      <c r="AN36" s="73"/>
      <c r="AO36" s="74"/>
      <c r="AP36" s="135"/>
      <c r="AQ36" s="72"/>
      <c r="AR36" s="74"/>
      <c r="AS36" s="72"/>
      <c r="AT36" s="73"/>
      <c r="AU36" s="73"/>
      <c r="AV36" s="73"/>
      <c r="AW36" s="74"/>
      <c r="AX36" s="79">
        <f>(U36+AL36+AQ36+AS36)*P36+AF36+AJ36+AK36+AB36</f>
        <v>36193.604444444449</v>
      </c>
      <c r="AY36" s="80"/>
      <c r="AZ36" s="80"/>
      <c r="BA36" s="81"/>
      <c r="BB36" s="82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4"/>
    </row>
    <row r="37" spans="1:66" ht="15.75" customHeight="1" x14ac:dyDescent="0.25">
      <c r="A37" s="61" t="s">
        <v>58</v>
      </c>
      <c r="B37" s="62"/>
      <c r="C37" s="63"/>
      <c r="D37" s="130"/>
      <c r="E37" s="131"/>
      <c r="F37" s="66" t="s">
        <v>71</v>
      </c>
      <c r="G37" s="67"/>
      <c r="H37" s="67"/>
      <c r="I37" s="67"/>
      <c r="J37" s="67"/>
      <c r="K37" s="67"/>
      <c r="L37" s="67"/>
      <c r="M37" s="67"/>
      <c r="N37" s="67"/>
      <c r="O37" s="68"/>
      <c r="P37" s="132">
        <f>3/18</f>
        <v>0.16666666666666666</v>
      </c>
      <c r="Q37" s="133"/>
      <c r="R37" s="133"/>
      <c r="S37" s="134"/>
      <c r="T37" s="137"/>
      <c r="U37" s="76">
        <v>18508</v>
      </c>
      <c r="V37" s="76"/>
      <c r="W37" s="76"/>
      <c r="X37" s="76"/>
      <c r="Y37" s="76"/>
      <c r="Z37" s="76"/>
      <c r="AA37" s="77"/>
      <c r="AB37" s="75"/>
      <c r="AC37" s="76"/>
      <c r="AD37" s="76"/>
      <c r="AE37" s="77"/>
      <c r="AF37" s="75">
        <v>617.33000000000004</v>
      </c>
      <c r="AG37" s="76"/>
      <c r="AH37" s="76"/>
      <c r="AI37" s="77"/>
      <c r="AJ37" s="78"/>
      <c r="AK37" s="78"/>
      <c r="AL37" s="72"/>
      <c r="AM37" s="73"/>
      <c r="AN37" s="73"/>
      <c r="AO37" s="74"/>
      <c r="AP37" s="135"/>
      <c r="AQ37" s="72"/>
      <c r="AR37" s="74"/>
      <c r="AS37" s="72"/>
      <c r="AT37" s="73"/>
      <c r="AU37" s="73"/>
      <c r="AV37" s="73"/>
      <c r="AW37" s="74"/>
      <c r="AX37" s="79">
        <f>(U37+AL37+AQ37+AS37)*P37+AF37+AJ37+AK37</f>
        <v>3701.9966666666664</v>
      </c>
      <c r="AY37" s="80"/>
      <c r="AZ37" s="80"/>
      <c r="BA37" s="81"/>
      <c r="BB37" s="82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4"/>
    </row>
    <row r="38" spans="1:66" ht="15.75" customHeight="1" x14ac:dyDescent="0.25">
      <c r="A38" s="61" t="s">
        <v>72</v>
      </c>
      <c r="B38" s="62"/>
      <c r="C38" s="63"/>
      <c r="D38" s="130"/>
      <c r="E38" s="131"/>
      <c r="F38" s="66" t="s">
        <v>71</v>
      </c>
      <c r="G38" s="67"/>
      <c r="H38" s="67"/>
      <c r="I38" s="67"/>
      <c r="J38" s="67"/>
      <c r="K38" s="67"/>
      <c r="L38" s="67"/>
      <c r="M38" s="67"/>
      <c r="N38" s="67"/>
      <c r="O38" s="68"/>
      <c r="P38" s="132">
        <f>17/18</f>
        <v>0.94444444444444442</v>
      </c>
      <c r="Q38" s="133"/>
      <c r="R38" s="133"/>
      <c r="S38" s="134"/>
      <c r="T38" s="137"/>
      <c r="U38" s="76">
        <v>18508</v>
      </c>
      <c r="V38" s="76"/>
      <c r="W38" s="76"/>
      <c r="X38" s="76"/>
      <c r="Y38" s="76"/>
      <c r="Z38" s="76"/>
      <c r="AA38" s="77"/>
      <c r="AB38" s="75"/>
      <c r="AC38" s="76"/>
      <c r="AD38" s="76"/>
      <c r="AE38" s="77"/>
      <c r="AF38" s="75">
        <v>3496.22</v>
      </c>
      <c r="AG38" s="76"/>
      <c r="AH38" s="76"/>
      <c r="AI38" s="77"/>
      <c r="AJ38" s="78"/>
      <c r="AK38" s="78">
        <v>1850.8</v>
      </c>
      <c r="AL38" s="72"/>
      <c r="AM38" s="73"/>
      <c r="AN38" s="73"/>
      <c r="AO38" s="74"/>
      <c r="AP38" s="135"/>
      <c r="AQ38" s="72"/>
      <c r="AR38" s="74"/>
      <c r="AS38" s="72"/>
      <c r="AT38" s="73"/>
      <c r="AU38" s="73"/>
      <c r="AV38" s="73"/>
      <c r="AW38" s="74"/>
      <c r="AX38" s="79">
        <f>(U38+AL38+AQ38+AS38)*P38+AF38+AJ38+AK38</f>
        <v>22826.797777777778</v>
      </c>
      <c r="AY38" s="80"/>
      <c r="AZ38" s="80"/>
      <c r="BA38" s="81"/>
      <c r="BB38" s="179"/>
      <c r="BC38" s="180"/>
      <c r="BD38" s="180"/>
      <c r="BE38" s="180"/>
      <c r="BF38" s="180"/>
      <c r="BG38" s="180"/>
      <c r="BH38" s="180"/>
      <c r="BI38" s="180"/>
      <c r="BJ38" s="180"/>
      <c r="BK38" s="180"/>
      <c r="BL38" s="180"/>
      <c r="BM38" s="180"/>
      <c r="BN38" s="181"/>
    </row>
    <row r="39" spans="1:66" x14ac:dyDescent="0.25">
      <c r="A39" s="61" t="s">
        <v>49</v>
      </c>
      <c r="B39" s="62"/>
      <c r="C39" s="63"/>
      <c r="D39" s="130"/>
      <c r="E39" s="131"/>
      <c r="F39" s="66" t="s">
        <v>73</v>
      </c>
      <c r="G39" s="67"/>
      <c r="H39" s="67"/>
      <c r="I39" s="67"/>
      <c r="J39" s="67"/>
      <c r="K39" s="67"/>
      <c r="L39" s="67"/>
      <c r="M39" s="67"/>
      <c r="N39" s="67"/>
      <c r="O39" s="68"/>
      <c r="P39" s="132">
        <f>9/18</f>
        <v>0.5</v>
      </c>
      <c r="Q39" s="133"/>
      <c r="R39" s="133"/>
      <c r="S39" s="134"/>
      <c r="T39" s="137"/>
      <c r="U39" s="76">
        <v>18508</v>
      </c>
      <c r="V39" s="76"/>
      <c r="W39" s="76"/>
      <c r="X39" s="76"/>
      <c r="Y39" s="76"/>
      <c r="Z39" s="76"/>
      <c r="AA39" s="77"/>
      <c r="AB39" s="75"/>
      <c r="AC39" s="76"/>
      <c r="AD39" s="76"/>
      <c r="AE39" s="77"/>
      <c r="AF39" s="75">
        <v>1851</v>
      </c>
      <c r="AG39" s="76"/>
      <c r="AH39" s="76"/>
      <c r="AI39" s="77"/>
      <c r="AJ39" s="78"/>
      <c r="AK39" s="78">
        <v>1850.8</v>
      </c>
      <c r="AL39" s="72"/>
      <c r="AM39" s="73"/>
      <c r="AN39" s="73"/>
      <c r="AO39" s="74"/>
      <c r="AP39" s="135"/>
      <c r="AQ39" s="72"/>
      <c r="AR39" s="74"/>
      <c r="AS39" s="72"/>
      <c r="AT39" s="73"/>
      <c r="AU39" s="73"/>
      <c r="AV39" s="73"/>
      <c r="AW39" s="74"/>
      <c r="AX39" s="79">
        <f t="shared" ref="AX39" si="0">(U39+AL39+AQ39+AS39)*P39+AF39+AJ39+AK39</f>
        <v>12955.8</v>
      </c>
      <c r="AY39" s="80"/>
      <c r="AZ39" s="80"/>
      <c r="BA39" s="81"/>
      <c r="BB39" s="82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4"/>
    </row>
    <row r="40" spans="1:66" ht="16.5" customHeight="1" x14ac:dyDescent="0.25">
      <c r="A40" s="61" t="s">
        <v>74</v>
      </c>
      <c r="B40" s="62"/>
      <c r="C40" s="63"/>
      <c r="D40" s="130"/>
      <c r="E40" s="131"/>
      <c r="F40" s="66" t="s">
        <v>73</v>
      </c>
      <c r="G40" s="67"/>
      <c r="H40" s="67"/>
      <c r="I40" s="67"/>
      <c r="J40" s="67"/>
      <c r="K40" s="67"/>
      <c r="L40" s="67"/>
      <c r="M40" s="67"/>
      <c r="N40" s="67"/>
      <c r="O40" s="68"/>
      <c r="P40" s="132">
        <f>16.5/18</f>
        <v>0.91666666666666663</v>
      </c>
      <c r="Q40" s="133"/>
      <c r="R40" s="133"/>
      <c r="S40" s="134"/>
      <c r="T40" s="137"/>
      <c r="U40" s="76">
        <v>18508</v>
      </c>
      <c r="V40" s="76"/>
      <c r="W40" s="76"/>
      <c r="X40" s="76"/>
      <c r="Y40" s="76"/>
      <c r="Z40" s="76"/>
      <c r="AA40" s="77"/>
      <c r="AB40" s="75"/>
      <c r="AC40" s="76"/>
      <c r="AD40" s="76"/>
      <c r="AE40" s="77"/>
      <c r="AF40" s="75">
        <v>4010.33</v>
      </c>
      <c r="AG40" s="76"/>
      <c r="AH40" s="76"/>
      <c r="AI40" s="77"/>
      <c r="AJ40" s="78">
        <v>2776.2</v>
      </c>
      <c r="AK40" s="78"/>
      <c r="AL40" s="72"/>
      <c r="AM40" s="73"/>
      <c r="AN40" s="73"/>
      <c r="AO40" s="74"/>
      <c r="AP40" s="135"/>
      <c r="AQ40" s="72"/>
      <c r="AR40" s="74"/>
      <c r="AS40" s="72"/>
      <c r="AT40" s="73"/>
      <c r="AU40" s="73"/>
      <c r="AV40" s="73"/>
      <c r="AW40" s="74"/>
      <c r="AX40" s="79">
        <f>(U40+AL40+AQ40+AS40)*P40+AF40+AJ40+AK40</f>
        <v>23752.196666666667</v>
      </c>
      <c r="AY40" s="80"/>
      <c r="AZ40" s="80"/>
      <c r="BA40" s="81"/>
      <c r="BB40" s="82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4"/>
    </row>
    <row r="41" spans="1:66" x14ac:dyDescent="0.25">
      <c r="A41" s="61" t="s">
        <v>75</v>
      </c>
      <c r="B41" s="62"/>
      <c r="C41" s="63"/>
      <c r="D41" s="130"/>
      <c r="E41" s="131"/>
      <c r="F41" s="66" t="s">
        <v>73</v>
      </c>
      <c r="G41" s="67"/>
      <c r="H41" s="67"/>
      <c r="I41" s="67"/>
      <c r="J41" s="67"/>
      <c r="K41" s="67"/>
      <c r="L41" s="67"/>
      <c r="M41" s="67"/>
      <c r="N41" s="67"/>
      <c r="O41" s="68"/>
      <c r="P41" s="132">
        <f>18/18</f>
        <v>1</v>
      </c>
      <c r="Q41" s="133"/>
      <c r="R41" s="133"/>
      <c r="S41" s="134"/>
      <c r="T41" s="72">
        <v>18508</v>
      </c>
      <c r="U41" s="73"/>
      <c r="V41" s="73"/>
      <c r="W41" s="73"/>
      <c r="X41" s="73"/>
      <c r="Y41" s="182"/>
      <c r="Z41" s="182"/>
      <c r="AA41" s="183"/>
      <c r="AB41" s="184"/>
      <c r="AC41" s="182"/>
      <c r="AD41" s="182"/>
      <c r="AE41" s="183"/>
      <c r="AF41" s="184"/>
      <c r="AG41" s="76">
        <v>3290</v>
      </c>
      <c r="AH41" s="76"/>
      <c r="AI41" s="77"/>
      <c r="AJ41" s="78">
        <v>925.4</v>
      </c>
      <c r="AK41" s="78"/>
      <c r="AL41" s="137"/>
      <c r="AM41" s="138"/>
      <c r="AN41" s="138"/>
      <c r="AO41" s="139"/>
      <c r="AP41" s="135"/>
      <c r="AQ41" s="137"/>
      <c r="AR41" s="139"/>
      <c r="AS41" s="137"/>
      <c r="AT41" s="138"/>
      <c r="AU41" s="138"/>
      <c r="AV41" s="138"/>
      <c r="AW41" s="139"/>
      <c r="AX41" s="79">
        <f>(T41*P41)+AJ41+AG41</f>
        <v>22723.4</v>
      </c>
      <c r="AY41" s="80"/>
      <c r="AZ41" s="80"/>
      <c r="BA41" s="81"/>
      <c r="BB41" s="61"/>
      <c r="BC41" s="62"/>
      <c r="BD41" s="62"/>
      <c r="BE41" s="62"/>
      <c r="BF41" s="180"/>
      <c r="BG41" s="180"/>
      <c r="BH41" s="180"/>
      <c r="BI41" s="180"/>
      <c r="BJ41" s="180"/>
      <c r="BK41" s="180"/>
      <c r="BL41" s="180"/>
      <c r="BM41" s="180"/>
      <c r="BN41" s="181"/>
    </row>
    <row r="42" spans="1:66" x14ac:dyDescent="0.25">
      <c r="A42" s="61" t="s">
        <v>76</v>
      </c>
      <c r="B42" s="62"/>
      <c r="C42" s="63"/>
      <c r="D42" s="130"/>
      <c r="E42" s="131"/>
      <c r="F42" s="66" t="s">
        <v>77</v>
      </c>
      <c r="G42" s="67"/>
      <c r="H42" s="67"/>
      <c r="I42" s="67"/>
      <c r="J42" s="67"/>
      <c r="K42" s="67"/>
      <c r="L42" s="67"/>
      <c r="M42" s="67"/>
      <c r="N42" s="67"/>
      <c r="O42" s="68"/>
      <c r="P42" s="132">
        <f>28/18</f>
        <v>1.5555555555555556</v>
      </c>
      <c r="Q42" s="133"/>
      <c r="R42" s="133"/>
      <c r="S42" s="134"/>
      <c r="T42" s="137"/>
      <c r="U42" s="76">
        <v>18508</v>
      </c>
      <c r="V42" s="76"/>
      <c r="W42" s="76"/>
      <c r="X42" s="76"/>
      <c r="Y42" s="76"/>
      <c r="Z42" s="76"/>
      <c r="AA42" s="77"/>
      <c r="AB42" s="75"/>
      <c r="AC42" s="76"/>
      <c r="AD42" s="76"/>
      <c r="AE42" s="77"/>
      <c r="AF42" s="75">
        <v>9048.7800000000007</v>
      </c>
      <c r="AG42" s="76"/>
      <c r="AH42" s="76"/>
      <c r="AI42" s="77"/>
      <c r="AJ42" s="78">
        <v>1850.8</v>
      </c>
      <c r="AK42" s="78">
        <v>1850.8</v>
      </c>
      <c r="AL42" s="72"/>
      <c r="AM42" s="73"/>
      <c r="AN42" s="73"/>
      <c r="AO42" s="74"/>
      <c r="AP42" s="135"/>
      <c r="AQ42" s="72"/>
      <c r="AR42" s="74"/>
      <c r="AS42" s="72"/>
      <c r="AT42" s="73"/>
      <c r="AU42" s="73"/>
      <c r="AV42" s="73"/>
      <c r="AW42" s="74"/>
      <c r="AX42" s="79">
        <f>(U42+AL42+AQ42+AS42)*P42+AF42+AJ42+AK42</f>
        <v>41540.602222222231</v>
      </c>
      <c r="AY42" s="80"/>
      <c r="AZ42" s="80"/>
      <c r="BA42" s="81"/>
      <c r="BB42" s="82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4"/>
    </row>
    <row r="43" spans="1:66" x14ac:dyDescent="0.25">
      <c r="A43" s="61" t="s">
        <v>78</v>
      </c>
      <c r="B43" s="62"/>
      <c r="C43" s="63"/>
      <c r="D43" s="130"/>
      <c r="E43" s="131"/>
      <c r="F43" s="66" t="s">
        <v>77</v>
      </c>
      <c r="G43" s="67"/>
      <c r="H43" s="67"/>
      <c r="I43" s="67"/>
      <c r="J43" s="67"/>
      <c r="K43" s="67"/>
      <c r="L43" s="67"/>
      <c r="M43" s="67"/>
      <c r="N43" s="67"/>
      <c r="O43" s="68"/>
      <c r="P43" s="132">
        <f>25/18</f>
        <v>1.3888888888888888</v>
      </c>
      <c r="Q43" s="133"/>
      <c r="R43" s="133"/>
      <c r="S43" s="134"/>
      <c r="T43" s="137"/>
      <c r="U43" s="76">
        <v>18508</v>
      </c>
      <c r="V43" s="76"/>
      <c r="W43" s="76"/>
      <c r="X43" s="76"/>
      <c r="Y43" s="76"/>
      <c r="Z43" s="76"/>
      <c r="AA43" s="77"/>
      <c r="AB43" s="75"/>
      <c r="AC43" s="76"/>
      <c r="AD43" s="76"/>
      <c r="AE43" s="77"/>
      <c r="AF43" s="75">
        <v>5449.44</v>
      </c>
      <c r="AG43" s="76"/>
      <c r="AH43" s="76"/>
      <c r="AI43" s="77"/>
      <c r="AJ43" s="78">
        <v>2776.2</v>
      </c>
      <c r="AK43" s="78">
        <v>1850.8</v>
      </c>
      <c r="AL43" s="72"/>
      <c r="AM43" s="73"/>
      <c r="AN43" s="73"/>
      <c r="AO43" s="74"/>
      <c r="AP43" s="135"/>
      <c r="AQ43" s="72"/>
      <c r="AR43" s="74"/>
      <c r="AS43" s="72"/>
      <c r="AT43" s="73"/>
      <c r="AU43" s="73"/>
      <c r="AV43" s="73"/>
      <c r="AW43" s="74"/>
      <c r="AX43" s="79">
        <f>(U43+AL43+AQ43+AS43)*P43+AF43+AJ43+AK43</f>
        <v>35781.995555555557</v>
      </c>
      <c r="AY43" s="80"/>
      <c r="AZ43" s="80"/>
      <c r="BA43" s="81"/>
      <c r="BB43" s="82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4"/>
    </row>
    <row r="44" spans="1:66" x14ac:dyDescent="0.25">
      <c r="A44" s="61" t="s">
        <v>79</v>
      </c>
      <c r="B44" s="62"/>
      <c r="C44" s="63"/>
      <c r="D44" s="130"/>
      <c r="E44" s="131"/>
      <c r="F44" s="66" t="s">
        <v>77</v>
      </c>
      <c r="G44" s="67"/>
      <c r="H44" s="67"/>
      <c r="I44" s="67"/>
      <c r="J44" s="67"/>
      <c r="K44" s="67"/>
      <c r="L44" s="67"/>
      <c r="M44" s="67"/>
      <c r="N44" s="67"/>
      <c r="O44" s="68"/>
      <c r="P44" s="132">
        <f>25/18</f>
        <v>1.3888888888888888</v>
      </c>
      <c r="Q44" s="133"/>
      <c r="R44" s="133"/>
      <c r="S44" s="134"/>
      <c r="T44" s="137"/>
      <c r="U44" s="76">
        <v>18508</v>
      </c>
      <c r="V44" s="76"/>
      <c r="W44" s="76"/>
      <c r="X44" s="76"/>
      <c r="Y44" s="76"/>
      <c r="Z44" s="76"/>
      <c r="AA44" s="77"/>
      <c r="AB44" s="75"/>
      <c r="AC44" s="76"/>
      <c r="AD44" s="76"/>
      <c r="AE44" s="77"/>
      <c r="AF44" s="75">
        <v>5449.44</v>
      </c>
      <c r="AG44" s="76"/>
      <c r="AH44" s="76"/>
      <c r="AI44" s="77"/>
      <c r="AJ44" s="78">
        <v>1850.8</v>
      </c>
      <c r="AK44" s="78"/>
      <c r="AL44" s="72"/>
      <c r="AM44" s="73"/>
      <c r="AN44" s="73"/>
      <c r="AO44" s="74"/>
      <c r="AP44" s="135"/>
      <c r="AQ44" s="72"/>
      <c r="AR44" s="74"/>
      <c r="AS44" s="72"/>
      <c r="AT44" s="73"/>
      <c r="AU44" s="73"/>
      <c r="AV44" s="73"/>
      <c r="AW44" s="74"/>
      <c r="AX44" s="79">
        <f>(U44+AL44+AQ44+AS44)*P44+AF44+AJ44+AK44</f>
        <v>33005.795555555553</v>
      </c>
      <c r="AY44" s="80"/>
      <c r="AZ44" s="80"/>
      <c r="BA44" s="81"/>
      <c r="BB44" s="82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4"/>
    </row>
    <row r="45" spans="1:66" x14ac:dyDescent="0.25">
      <c r="A45" s="61" t="s">
        <v>80</v>
      </c>
      <c r="B45" s="62"/>
      <c r="C45" s="63"/>
      <c r="D45" s="130"/>
      <c r="E45" s="131"/>
      <c r="F45" s="66" t="s">
        <v>77</v>
      </c>
      <c r="G45" s="67"/>
      <c r="H45" s="67"/>
      <c r="I45" s="67"/>
      <c r="J45" s="67"/>
      <c r="K45" s="67"/>
      <c r="L45" s="67"/>
      <c r="M45" s="67"/>
      <c r="N45" s="67"/>
      <c r="O45" s="68"/>
      <c r="P45" s="132">
        <f>23/18</f>
        <v>1.2777777777777777</v>
      </c>
      <c r="Q45" s="133"/>
      <c r="R45" s="133"/>
      <c r="S45" s="134"/>
      <c r="T45" s="137"/>
      <c r="U45" s="76">
        <v>18508</v>
      </c>
      <c r="V45" s="76"/>
      <c r="W45" s="76"/>
      <c r="X45" s="76"/>
      <c r="Y45" s="76"/>
      <c r="Z45" s="76"/>
      <c r="AA45" s="77"/>
      <c r="AB45" s="75"/>
      <c r="AC45" s="76"/>
      <c r="AD45" s="76"/>
      <c r="AE45" s="77"/>
      <c r="AF45" s="75">
        <v>5449.89</v>
      </c>
      <c r="AG45" s="76"/>
      <c r="AH45" s="76"/>
      <c r="AI45" s="77"/>
      <c r="AJ45" s="78">
        <v>2776.2</v>
      </c>
      <c r="AK45" s="78">
        <v>1850.8</v>
      </c>
      <c r="AL45" s="72"/>
      <c r="AM45" s="73"/>
      <c r="AN45" s="73"/>
      <c r="AO45" s="74"/>
      <c r="AP45" s="135"/>
      <c r="AQ45" s="72"/>
      <c r="AR45" s="74"/>
      <c r="AS45" s="72"/>
      <c r="AT45" s="73"/>
      <c r="AU45" s="73"/>
      <c r="AV45" s="73"/>
      <c r="AW45" s="74"/>
      <c r="AX45" s="79">
        <f>(U45+AL45+AQ45+AS45)*P45+AF45+AJ45+AK45</f>
        <v>33726.001111111109</v>
      </c>
      <c r="AY45" s="80"/>
      <c r="AZ45" s="80"/>
      <c r="BA45" s="81"/>
      <c r="BB45" s="82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4"/>
    </row>
    <row r="46" spans="1:66" x14ac:dyDescent="0.25">
      <c r="A46" s="61" t="s">
        <v>58</v>
      </c>
      <c r="B46" s="62"/>
      <c r="C46" s="63"/>
      <c r="D46" s="130"/>
      <c r="E46" s="131"/>
      <c r="F46" s="66" t="s">
        <v>81</v>
      </c>
      <c r="G46" s="67"/>
      <c r="H46" s="67"/>
      <c r="I46" s="67"/>
      <c r="J46" s="67"/>
      <c r="K46" s="67"/>
      <c r="L46" s="67"/>
      <c r="M46" s="67"/>
      <c r="N46" s="67"/>
      <c r="O46" s="68"/>
      <c r="P46" s="132">
        <f>9/18</f>
        <v>0.5</v>
      </c>
      <c r="Q46" s="133"/>
      <c r="R46" s="133"/>
      <c r="S46" s="134"/>
      <c r="T46" s="137">
        <v>0.97199999999999998</v>
      </c>
      <c r="U46" s="76">
        <v>18508</v>
      </c>
      <c r="V46" s="76"/>
      <c r="W46" s="76"/>
      <c r="X46" s="76"/>
      <c r="Y46" s="76"/>
      <c r="Z46" s="76"/>
      <c r="AA46" s="77"/>
      <c r="AB46" s="75"/>
      <c r="AC46" s="76"/>
      <c r="AD46" s="76"/>
      <c r="AE46" s="77"/>
      <c r="AF46" s="75">
        <v>2776</v>
      </c>
      <c r="AG46" s="76"/>
      <c r="AH46" s="76"/>
      <c r="AI46" s="77"/>
      <c r="AJ46" s="78"/>
      <c r="AK46" s="78">
        <v>1850.8</v>
      </c>
      <c r="AL46" s="72"/>
      <c r="AM46" s="73"/>
      <c r="AN46" s="73"/>
      <c r="AO46" s="74"/>
      <c r="AP46" s="135"/>
      <c r="AQ46" s="72"/>
      <c r="AR46" s="74"/>
      <c r="AS46" s="72"/>
      <c r="AT46" s="73"/>
      <c r="AU46" s="73"/>
      <c r="AV46" s="73"/>
      <c r="AW46" s="74"/>
      <c r="AX46" s="79">
        <f>(U46+AL46+AQ46+AS46)*P46+AF46+AJ46+AK46+AB46</f>
        <v>13880.8</v>
      </c>
      <c r="AY46" s="80"/>
      <c r="AZ46" s="80"/>
      <c r="BA46" s="81"/>
      <c r="BB46" s="82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4"/>
    </row>
    <row r="47" spans="1:66" x14ac:dyDescent="0.25">
      <c r="A47" s="61" t="s">
        <v>52</v>
      </c>
      <c r="B47" s="62"/>
      <c r="C47" s="63"/>
      <c r="D47" s="130"/>
      <c r="E47" s="131"/>
      <c r="F47" s="66" t="s">
        <v>82</v>
      </c>
      <c r="G47" s="67"/>
      <c r="H47" s="67"/>
      <c r="I47" s="67"/>
      <c r="J47" s="67"/>
      <c r="K47" s="67"/>
      <c r="L47" s="67"/>
      <c r="M47" s="67"/>
      <c r="N47" s="67"/>
      <c r="O47" s="68"/>
      <c r="P47" s="132">
        <f>4/18</f>
        <v>0.22222222222222221</v>
      </c>
      <c r="Q47" s="133"/>
      <c r="R47" s="133"/>
      <c r="S47" s="134"/>
      <c r="T47" s="137"/>
      <c r="U47" s="76">
        <v>18508</v>
      </c>
      <c r="V47" s="76"/>
      <c r="W47" s="76"/>
      <c r="X47" s="76"/>
      <c r="Y47" s="182"/>
      <c r="Z47" s="182"/>
      <c r="AA47" s="183"/>
      <c r="AB47" s="184"/>
      <c r="AC47" s="182"/>
      <c r="AD47" s="182"/>
      <c r="AE47" s="183"/>
      <c r="AF47" s="184"/>
      <c r="AG47" s="182"/>
      <c r="AH47" s="182"/>
      <c r="AI47" s="183"/>
      <c r="AJ47" s="78"/>
      <c r="AK47" s="78"/>
      <c r="AL47" s="137"/>
      <c r="AM47" s="138"/>
      <c r="AN47" s="138"/>
      <c r="AO47" s="139"/>
      <c r="AP47" s="135"/>
      <c r="AQ47" s="137"/>
      <c r="AR47" s="139"/>
      <c r="AS47" s="137"/>
      <c r="AT47" s="138"/>
      <c r="AU47" s="138"/>
      <c r="AV47" s="138"/>
      <c r="AW47" s="139"/>
      <c r="AX47" s="79">
        <f>(U47+AL47+AQ47+AS47)*P47+AF47+AJ47+AK47+AB47+0.11</f>
        <v>4112.9988888888884</v>
      </c>
      <c r="AY47" s="80"/>
      <c r="AZ47" s="80"/>
      <c r="BA47" s="81"/>
      <c r="BB47" s="179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80"/>
      <c r="BN47" s="181"/>
    </row>
    <row r="48" spans="1:66" x14ac:dyDescent="0.25">
      <c r="A48" s="61" t="s">
        <v>56</v>
      </c>
      <c r="B48" s="62"/>
      <c r="C48" s="63"/>
      <c r="D48" s="130"/>
      <c r="E48" s="131"/>
      <c r="F48" s="66" t="s">
        <v>83</v>
      </c>
      <c r="G48" s="67"/>
      <c r="H48" s="67"/>
      <c r="I48" s="67"/>
      <c r="J48" s="67"/>
      <c r="K48" s="67"/>
      <c r="L48" s="67"/>
      <c r="M48" s="67"/>
      <c r="N48" s="67"/>
      <c r="O48" s="68"/>
      <c r="P48" s="132">
        <f>29.5/18</f>
        <v>1.6388888888888888</v>
      </c>
      <c r="Q48" s="133"/>
      <c r="R48" s="133"/>
      <c r="S48" s="134"/>
      <c r="T48" s="137"/>
      <c r="U48" s="76">
        <v>18508</v>
      </c>
      <c r="V48" s="76"/>
      <c r="W48" s="76"/>
      <c r="X48" s="76"/>
      <c r="Y48" s="76"/>
      <c r="Z48" s="76"/>
      <c r="AA48" s="77"/>
      <c r="AB48" s="75"/>
      <c r="AC48" s="76"/>
      <c r="AD48" s="76"/>
      <c r="AE48" s="77"/>
      <c r="AF48" s="75">
        <v>6477.44</v>
      </c>
      <c r="AG48" s="76"/>
      <c r="AH48" s="76"/>
      <c r="AI48" s="77"/>
      <c r="AJ48" s="78">
        <v>925.4</v>
      </c>
      <c r="AK48" s="78">
        <v>1850.8</v>
      </c>
      <c r="AL48" s="72"/>
      <c r="AM48" s="73"/>
      <c r="AN48" s="73"/>
      <c r="AO48" s="74"/>
      <c r="AP48" s="135"/>
      <c r="AQ48" s="72"/>
      <c r="AR48" s="74"/>
      <c r="AS48" s="72"/>
      <c r="AT48" s="73"/>
      <c r="AU48" s="73"/>
      <c r="AV48" s="73"/>
      <c r="AW48" s="74"/>
      <c r="AX48" s="79">
        <f>(U48+AL48+AQ48+AS48)*P48+AF48+AJ48+AK48</f>
        <v>39586.195555555561</v>
      </c>
      <c r="AY48" s="80"/>
      <c r="AZ48" s="80"/>
      <c r="BA48" s="81"/>
      <c r="BB48" s="82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4"/>
    </row>
    <row r="49" spans="1:66" x14ac:dyDescent="0.25">
      <c r="A49" s="61" t="s">
        <v>74</v>
      </c>
      <c r="B49" s="62"/>
      <c r="C49" s="63"/>
      <c r="D49" s="130"/>
      <c r="E49" s="131"/>
      <c r="F49" s="66" t="s">
        <v>84</v>
      </c>
      <c r="G49" s="67"/>
      <c r="H49" s="67"/>
      <c r="I49" s="67"/>
      <c r="J49" s="67"/>
      <c r="K49" s="67"/>
      <c r="L49" s="67"/>
      <c r="M49" s="67"/>
      <c r="N49" s="67"/>
      <c r="O49" s="68"/>
      <c r="P49" s="132">
        <f>11/18</f>
        <v>0.61111111111111116</v>
      </c>
      <c r="Q49" s="133"/>
      <c r="R49" s="133"/>
      <c r="S49" s="134"/>
      <c r="T49" s="137"/>
      <c r="U49" s="76">
        <v>18508</v>
      </c>
      <c r="V49" s="76"/>
      <c r="W49" s="76"/>
      <c r="X49" s="76"/>
      <c r="Y49" s="76"/>
      <c r="Z49" s="76"/>
      <c r="AA49" s="77"/>
      <c r="AB49" s="75"/>
      <c r="AC49" s="76"/>
      <c r="AD49" s="76"/>
      <c r="AE49" s="77"/>
      <c r="AF49" s="75">
        <v>1130.56</v>
      </c>
      <c r="AG49" s="76"/>
      <c r="AH49" s="76"/>
      <c r="AI49" s="77"/>
      <c r="AJ49" s="78"/>
      <c r="AK49" s="78"/>
      <c r="AL49" s="72"/>
      <c r="AM49" s="73"/>
      <c r="AN49" s="73"/>
      <c r="AO49" s="74"/>
      <c r="AP49" s="135"/>
      <c r="AQ49" s="72"/>
      <c r="AR49" s="74"/>
      <c r="AS49" s="72"/>
      <c r="AT49" s="73"/>
      <c r="AU49" s="73"/>
      <c r="AV49" s="73"/>
      <c r="AW49" s="74"/>
      <c r="AX49" s="79">
        <f>(U49+AL49+AQ49+AS49)*P49+AF49</f>
        <v>12441.004444444445</v>
      </c>
      <c r="AY49" s="80"/>
      <c r="AZ49" s="80"/>
      <c r="BA49" s="81"/>
      <c r="BB49" s="82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4"/>
    </row>
    <row r="50" spans="1:66" x14ac:dyDescent="0.25">
      <c r="A50" s="61" t="s">
        <v>85</v>
      </c>
      <c r="B50" s="62"/>
      <c r="C50" s="63"/>
      <c r="D50" s="130"/>
      <c r="E50" s="131"/>
      <c r="F50" s="66" t="s">
        <v>86</v>
      </c>
      <c r="G50" s="67"/>
      <c r="H50" s="67"/>
      <c r="I50" s="67"/>
      <c r="J50" s="67"/>
      <c r="K50" s="67"/>
      <c r="L50" s="67"/>
      <c r="M50" s="67"/>
      <c r="N50" s="67"/>
      <c r="O50" s="68"/>
      <c r="P50" s="132">
        <f>12.5/18</f>
        <v>0.69444444444444442</v>
      </c>
      <c r="Q50" s="133"/>
      <c r="R50" s="133"/>
      <c r="S50" s="134"/>
      <c r="T50" s="137"/>
      <c r="U50" s="76">
        <v>18508</v>
      </c>
      <c r="V50" s="76"/>
      <c r="W50" s="76"/>
      <c r="X50" s="76"/>
      <c r="Y50" s="76"/>
      <c r="Z50" s="76"/>
      <c r="AA50" s="77"/>
      <c r="AB50" s="75"/>
      <c r="AC50" s="76"/>
      <c r="AD50" s="76"/>
      <c r="AE50" s="77"/>
      <c r="AF50" s="75">
        <v>5552.22</v>
      </c>
      <c r="AG50" s="76"/>
      <c r="AH50" s="76"/>
      <c r="AI50" s="77"/>
      <c r="AJ50" s="78">
        <v>2776.2</v>
      </c>
      <c r="AK50" s="78">
        <v>2776.2</v>
      </c>
      <c r="AL50" s="72"/>
      <c r="AM50" s="73"/>
      <c r="AN50" s="73"/>
      <c r="AO50" s="74"/>
      <c r="AP50" s="135"/>
      <c r="AQ50" s="72"/>
      <c r="AR50" s="74"/>
      <c r="AS50" s="72"/>
      <c r="AT50" s="73"/>
      <c r="AU50" s="73"/>
      <c r="AV50" s="73"/>
      <c r="AW50" s="74"/>
      <c r="AX50" s="79">
        <f>(U50+AL50+AQ50+AS50)*P50+AF50+AJ50+AK50</f>
        <v>23957.39777777778</v>
      </c>
      <c r="AY50" s="80"/>
      <c r="AZ50" s="80"/>
      <c r="BA50" s="81"/>
      <c r="BB50" s="82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4"/>
    </row>
    <row r="51" spans="1:66" ht="15.75" customHeight="1" x14ac:dyDescent="0.25">
      <c r="A51" s="61" t="s">
        <v>49</v>
      </c>
      <c r="B51" s="62"/>
      <c r="C51" s="63"/>
      <c r="D51" s="130"/>
      <c r="E51" s="131"/>
      <c r="F51" s="66" t="s">
        <v>87</v>
      </c>
      <c r="G51" s="67"/>
      <c r="H51" s="67"/>
      <c r="I51" s="67"/>
      <c r="J51" s="67"/>
      <c r="K51" s="67"/>
      <c r="L51" s="67"/>
      <c r="M51" s="67"/>
      <c r="N51" s="67"/>
      <c r="O51" s="68"/>
      <c r="P51" s="132">
        <f>5/18</f>
        <v>0.27777777777777779</v>
      </c>
      <c r="Q51" s="133"/>
      <c r="R51" s="133"/>
      <c r="S51" s="134"/>
      <c r="T51" s="137"/>
      <c r="U51" s="76">
        <v>18508</v>
      </c>
      <c r="V51" s="76"/>
      <c r="W51" s="76"/>
      <c r="X51" s="76"/>
      <c r="Y51" s="76"/>
      <c r="Z51" s="76"/>
      <c r="AA51" s="77"/>
      <c r="AB51" s="75"/>
      <c r="AC51" s="76"/>
      <c r="AD51" s="76"/>
      <c r="AE51" s="77"/>
      <c r="AF51" s="75">
        <v>513.89</v>
      </c>
      <c r="AG51" s="76"/>
      <c r="AH51" s="76"/>
      <c r="AI51" s="77"/>
      <c r="AJ51" s="78"/>
      <c r="AK51" s="78"/>
      <c r="AL51" s="72"/>
      <c r="AM51" s="73"/>
      <c r="AN51" s="73"/>
      <c r="AO51" s="74"/>
      <c r="AP51" s="135"/>
      <c r="AQ51" s="72"/>
      <c r="AR51" s="74"/>
      <c r="AS51" s="72"/>
      <c r="AT51" s="73"/>
      <c r="AU51" s="73"/>
      <c r="AV51" s="73"/>
      <c r="AW51" s="74"/>
      <c r="AX51" s="79">
        <f>(U51+AL51+AQ51+AS51)*P51+AF51+AJ51+AK51</f>
        <v>5655.0011111111116</v>
      </c>
      <c r="AY51" s="80"/>
      <c r="AZ51" s="80"/>
      <c r="BA51" s="81"/>
      <c r="BB51" s="82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4"/>
    </row>
    <row r="52" spans="1:66" x14ac:dyDescent="0.25">
      <c r="A52" s="61" t="s">
        <v>88</v>
      </c>
      <c r="B52" s="62"/>
      <c r="C52" s="63"/>
      <c r="D52" s="130"/>
      <c r="E52" s="131"/>
      <c r="F52" s="66" t="s">
        <v>89</v>
      </c>
      <c r="G52" s="67"/>
      <c r="H52" s="67"/>
      <c r="I52" s="67"/>
      <c r="J52" s="67"/>
      <c r="K52" s="67"/>
      <c r="L52" s="67"/>
      <c r="M52" s="67"/>
      <c r="N52" s="67"/>
      <c r="O52" s="68"/>
      <c r="P52" s="132">
        <f>26/18</f>
        <v>1.4444444444444444</v>
      </c>
      <c r="Q52" s="133"/>
      <c r="R52" s="133"/>
      <c r="S52" s="134"/>
      <c r="T52" s="137"/>
      <c r="U52" s="76">
        <v>18508</v>
      </c>
      <c r="V52" s="76"/>
      <c r="W52" s="76"/>
      <c r="X52" s="76"/>
      <c r="Y52" s="76"/>
      <c r="Z52" s="76"/>
      <c r="AA52" s="77"/>
      <c r="AB52" s="75"/>
      <c r="AC52" s="76"/>
      <c r="AD52" s="76"/>
      <c r="AE52" s="77"/>
      <c r="AF52" s="75">
        <v>6375.22</v>
      </c>
      <c r="AG52" s="76"/>
      <c r="AH52" s="76"/>
      <c r="AI52" s="77"/>
      <c r="AJ52" s="78">
        <v>2776.2</v>
      </c>
      <c r="AK52" s="78">
        <v>2776.2</v>
      </c>
      <c r="AL52" s="72"/>
      <c r="AM52" s="73"/>
      <c r="AN52" s="73"/>
      <c r="AO52" s="74"/>
      <c r="AP52" s="135"/>
      <c r="AQ52" s="72"/>
      <c r="AR52" s="74"/>
      <c r="AS52" s="72"/>
      <c r="AT52" s="73"/>
      <c r="AU52" s="73"/>
      <c r="AV52" s="73"/>
      <c r="AW52" s="74"/>
      <c r="AX52" s="79">
        <f>(U52+AL52+AQ52+AS52)*P52+AF52+AJ52+AK52</f>
        <v>38661.397777777769</v>
      </c>
      <c r="AY52" s="80"/>
      <c r="AZ52" s="80"/>
      <c r="BA52" s="81"/>
      <c r="BB52" s="82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4"/>
    </row>
    <row r="53" spans="1:66" x14ac:dyDescent="0.25">
      <c r="A53" s="61" t="s">
        <v>57</v>
      </c>
      <c r="B53" s="62"/>
      <c r="C53" s="63"/>
      <c r="D53" s="130"/>
      <c r="E53" s="131"/>
      <c r="F53" s="66" t="s">
        <v>90</v>
      </c>
      <c r="G53" s="67"/>
      <c r="H53" s="67"/>
      <c r="I53" s="67"/>
      <c r="J53" s="67"/>
      <c r="K53" s="67"/>
      <c r="L53" s="67"/>
      <c r="M53" s="67"/>
      <c r="N53" s="67"/>
      <c r="O53" s="68"/>
      <c r="P53" s="132">
        <f>17/18</f>
        <v>0.94444444444444442</v>
      </c>
      <c r="Q53" s="133"/>
      <c r="R53" s="133"/>
      <c r="S53" s="134"/>
      <c r="T53" s="137"/>
      <c r="U53" s="76">
        <v>18508</v>
      </c>
      <c r="V53" s="76"/>
      <c r="W53" s="76"/>
      <c r="X53" s="76"/>
      <c r="Y53" s="76"/>
      <c r="Z53" s="76"/>
      <c r="AA53" s="77"/>
      <c r="AB53" s="75"/>
      <c r="AC53" s="76"/>
      <c r="AD53" s="76"/>
      <c r="AE53" s="77"/>
      <c r="AF53" s="75">
        <v>1028.22</v>
      </c>
      <c r="AG53" s="76"/>
      <c r="AH53" s="76"/>
      <c r="AI53" s="77"/>
      <c r="AJ53" s="78"/>
      <c r="AK53" s="78"/>
      <c r="AL53" s="72"/>
      <c r="AM53" s="73"/>
      <c r="AN53" s="73"/>
      <c r="AO53" s="74"/>
      <c r="AP53" s="135"/>
      <c r="AQ53" s="72"/>
      <c r="AR53" s="74"/>
      <c r="AS53" s="72"/>
      <c r="AT53" s="73"/>
      <c r="AU53" s="73"/>
      <c r="AV53" s="73"/>
      <c r="AW53" s="74"/>
      <c r="AX53" s="79">
        <f>(U53+AL53+AQ53+AS53)*P53+AF53+AJ53+AK53</f>
        <v>18507.997777777779</v>
      </c>
      <c r="AY53" s="80"/>
      <c r="AZ53" s="80"/>
      <c r="BA53" s="81"/>
      <c r="BB53" s="82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4"/>
    </row>
    <row r="54" spans="1:66" x14ac:dyDescent="0.25">
      <c r="A54" s="61" t="s">
        <v>91</v>
      </c>
      <c r="B54" s="62"/>
      <c r="C54" s="63"/>
      <c r="D54" s="130"/>
      <c r="E54" s="131"/>
      <c r="F54" s="66" t="s">
        <v>92</v>
      </c>
      <c r="G54" s="67"/>
      <c r="H54" s="67"/>
      <c r="I54" s="67"/>
      <c r="J54" s="67"/>
      <c r="K54" s="67"/>
      <c r="L54" s="67"/>
      <c r="M54" s="67"/>
      <c r="N54" s="67"/>
      <c r="O54" s="68"/>
      <c r="P54" s="132">
        <f>14/18</f>
        <v>0.77777777777777779</v>
      </c>
      <c r="Q54" s="133"/>
      <c r="R54" s="133"/>
      <c r="S54" s="134"/>
      <c r="T54" s="137"/>
      <c r="U54" s="76">
        <v>18508</v>
      </c>
      <c r="V54" s="76"/>
      <c r="W54" s="76"/>
      <c r="X54" s="76"/>
      <c r="Y54" s="76"/>
      <c r="Z54" s="76"/>
      <c r="AA54" s="77"/>
      <c r="AB54" s="75"/>
      <c r="AC54" s="76"/>
      <c r="AD54" s="76"/>
      <c r="AE54" s="77"/>
      <c r="AF54" s="75">
        <v>3392.89</v>
      </c>
      <c r="AG54" s="76"/>
      <c r="AH54" s="76"/>
      <c r="AI54" s="77"/>
      <c r="AJ54" s="78">
        <v>925.4</v>
      </c>
      <c r="AK54" s="78"/>
      <c r="AL54" s="72"/>
      <c r="AM54" s="73"/>
      <c r="AN54" s="73"/>
      <c r="AO54" s="74"/>
      <c r="AP54" s="135"/>
      <c r="AQ54" s="72"/>
      <c r="AR54" s="74"/>
      <c r="AS54" s="72"/>
      <c r="AT54" s="73"/>
      <c r="AU54" s="73"/>
      <c r="AV54" s="73"/>
      <c r="AW54" s="74"/>
      <c r="AX54" s="79">
        <f>(U54+AL54+AQ54+AS54)*P54+AF54+AJ54+AK54</f>
        <v>18713.401111111114</v>
      </c>
      <c r="AY54" s="80"/>
      <c r="AZ54" s="80"/>
      <c r="BA54" s="81"/>
      <c r="BB54" s="82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4"/>
    </row>
    <row r="55" spans="1:66" x14ac:dyDescent="0.25">
      <c r="A55" s="61" t="s">
        <v>63</v>
      </c>
      <c r="B55" s="62"/>
      <c r="C55" s="63"/>
      <c r="D55" s="64"/>
      <c r="E55" s="65"/>
      <c r="F55" s="66" t="s">
        <v>93</v>
      </c>
      <c r="G55" s="67"/>
      <c r="H55" s="67"/>
      <c r="I55" s="67"/>
      <c r="J55" s="67"/>
      <c r="K55" s="67"/>
      <c r="L55" s="67"/>
      <c r="M55" s="67"/>
      <c r="N55" s="67"/>
      <c r="O55" s="68"/>
      <c r="P55" s="69">
        <v>0.5</v>
      </c>
      <c r="Q55" s="70"/>
      <c r="R55" s="70"/>
      <c r="S55" s="71"/>
      <c r="T55" s="72">
        <v>18508</v>
      </c>
      <c r="U55" s="73"/>
      <c r="V55" s="73"/>
      <c r="W55" s="73"/>
      <c r="X55" s="73"/>
      <c r="Y55" s="73"/>
      <c r="Z55" s="73"/>
      <c r="AA55" s="74"/>
      <c r="AB55" s="75"/>
      <c r="AC55" s="76"/>
      <c r="AD55" s="76"/>
      <c r="AE55" s="77"/>
      <c r="AF55" s="75"/>
      <c r="AG55" s="76"/>
      <c r="AH55" s="76"/>
      <c r="AI55" s="77"/>
      <c r="AJ55" s="78"/>
      <c r="AK55" s="78"/>
      <c r="AL55" s="79"/>
      <c r="AM55" s="80"/>
      <c r="AN55" s="80"/>
      <c r="AO55" s="81"/>
      <c r="AP55" s="111"/>
      <c r="AQ55" s="79"/>
      <c r="AR55" s="81"/>
      <c r="AS55" s="79"/>
      <c r="AT55" s="80"/>
      <c r="AU55" s="80"/>
      <c r="AV55" s="80"/>
      <c r="AW55" s="81"/>
      <c r="AX55" s="79">
        <f>(T55+X55+AP55)*P55+AJ55+AF55</f>
        <v>9254</v>
      </c>
      <c r="AY55" s="80"/>
      <c r="AZ55" s="80"/>
      <c r="BA55" s="81"/>
      <c r="BB55" s="82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4"/>
    </row>
    <row r="56" spans="1:66" s="129" customFormat="1" x14ac:dyDescent="0.25">
      <c r="A56" s="126"/>
      <c r="B56" s="127"/>
      <c r="C56" s="185"/>
      <c r="D56" s="186"/>
      <c r="E56" s="187"/>
      <c r="F56" s="90" t="s">
        <v>94</v>
      </c>
      <c r="G56" s="91"/>
      <c r="H56" s="91"/>
      <c r="I56" s="91"/>
      <c r="J56" s="91"/>
      <c r="K56" s="91"/>
      <c r="L56" s="91"/>
      <c r="M56" s="91"/>
      <c r="N56" s="91"/>
      <c r="O56" s="92"/>
      <c r="P56" s="157">
        <f>+P57+P58</f>
        <v>2.5</v>
      </c>
      <c r="Q56" s="158"/>
      <c r="R56" s="158"/>
      <c r="S56" s="159"/>
      <c r="T56" s="119"/>
      <c r="U56" s="120"/>
      <c r="V56" s="120"/>
      <c r="W56" s="120"/>
      <c r="X56" s="120"/>
      <c r="Y56" s="120"/>
      <c r="Z56" s="120"/>
      <c r="AA56" s="121"/>
      <c r="AB56" s="164"/>
      <c r="AC56" s="165"/>
      <c r="AD56" s="165"/>
      <c r="AE56" s="166"/>
      <c r="AF56" s="164"/>
      <c r="AG56" s="165"/>
      <c r="AH56" s="165"/>
      <c r="AI56" s="166"/>
      <c r="AJ56" s="167"/>
      <c r="AK56" s="167"/>
      <c r="AL56" s="173"/>
      <c r="AM56" s="174"/>
      <c r="AN56" s="174"/>
      <c r="AO56" s="175"/>
      <c r="AP56" s="188"/>
      <c r="AQ56" s="173"/>
      <c r="AR56" s="175"/>
      <c r="AS56" s="173"/>
      <c r="AT56" s="174"/>
      <c r="AU56" s="174"/>
      <c r="AV56" s="174"/>
      <c r="AW56" s="175"/>
      <c r="AX56" s="173">
        <f>AX57+AX58</f>
        <v>52550.35</v>
      </c>
      <c r="AY56" s="174"/>
      <c r="AZ56" s="174"/>
      <c r="BA56" s="175"/>
      <c r="BB56" s="189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8"/>
    </row>
    <row r="57" spans="1:66" x14ac:dyDescent="0.25">
      <c r="A57" s="61" t="s">
        <v>95</v>
      </c>
      <c r="B57" s="62"/>
      <c r="C57" s="63"/>
      <c r="D57" s="64"/>
      <c r="E57" s="65"/>
      <c r="F57" s="66" t="s">
        <v>96</v>
      </c>
      <c r="G57" s="67"/>
      <c r="H57" s="67"/>
      <c r="I57" s="67"/>
      <c r="J57" s="67"/>
      <c r="K57" s="67"/>
      <c r="L57" s="67"/>
      <c r="M57" s="67"/>
      <c r="N57" s="67"/>
      <c r="O57" s="68"/>
      <c r="P57" s="69">
        <v>1.25</v>
      </c>
      <c r="Q57" s="70"/>
      <c r="R57" s="70"/>
      <c r="S57" s="71"/>
      <c r="T57" s="72">
        <v>18496</v>
      </c>
      <c r="U57" s="73"/>
      <c r="V57" s="73"/>
      <c r="W57" s="73"/>
      <c r="X57" s="73"/>
      <c r="Y57" s="73"/>
      <c r="Z57" s="73"/>
      <c r="AA57" s="74"/>
      <c r="AB57" s="75"/>
      <c r="AC57" s="76"/>
      <c r="AD57" s="76"/>
      <c r="AE57" s="77"/>
      <c r="AF57" s="75">
        <v>2312</v>
      </c>
      <c r="AG57" s="76"/>
      <c r="AH57" s="76"/>
      <c r="AI57" s="77"/>
      <c r="AJ57" s="78">
        <v>1849.6</v>
      </c>
      <c r="AK57" s="78"/>
      <c r="AL57" s="79"/>
      <c r="AM57" s="80"/>
      <c r="AN57" s="80"/>
      <c r="AO57" s="81"/>
      <c r="AP57" s="111"/>
      <c r="AQ57" s="79"/>
      <c r="AR57" s="81"/>
      <c r="AS57" s="79"/>
      <c r="AT57" s="80"/>
      <c r="AU57" s="80"/>
      <c r="AV57" s="80"/>
      <c r="AW57" s="81"/>
      <c r="AX57" s="79">
        <f>(T57+X57+AP57)*P57+AJ57+AF57</f>
        <v>27281.599999999999</v>
      </c>
      <c r="AY57" s="80"/>
      <c r="AZ57" s="80"/>
      <c r="BA57" s="81"/>
      <c r="BB57" s="82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4"/>
    </row>
    <row r="58" spans="1:66" x14ac:dyDescent="0.25">
      <c r="A58" s="61" t="s">
        <v>63</v>
      </c>
      <c r="B58" s="62"/>
      <c r="C58" s="63"/>
      <c r="D58" s="64"/>
      <c r="E58" s="65"/>
      <c r="F58" s="66" t="s">
        <v>96</v>
      </c>
      <c r="G58" s="67"/>
      <c r="H58" s="67"/>
      <c r="I58" s="67"/>
      <c r="J58" s="67"/>
      <c r="K58" s="67"/>
      <c r="L58" s="67"/>
      <c r="M58" s="67"/>
      <c r="N58" s="67"/>
      <c r="O58" s="68"/>
      <c r="P58" s="69">
        <v>1.25</v>
      </c>
      <c r="Q58" s="70"/>
      <c r="R58" s="70"/>
      <c r="S58" s="71"/>
      <c r="T58" s="72">
        <v>18496</v>
      </c>
      <c r="U58" s="73"/>
      <c r="V58" s="73"/>
      <c r="W58" s="73"/>
      <c r="X58" s="73"/>
      <c r="Y58" s="73"/>
      <c r="Z58" s="73"/>
      <c r="AA58" s="74"/>
      <c r="AB58" s="75"/>
      <c r="AC58" s="76"/>
      <c r="AD58" s="76"/>
      <c r="AE58" s="77"/>
      <c r="AF58" s="75">
        <v>2149</v>
      </c>
      <c r="AG58" s="76"/>
      <c r="AH58" s="76"/>
      <c r="AI58" s="77"/>
      <c r="AJ58" s="78"/>
      <c r="AK58" s="78"/>
      <c r="AL58" s="79"/>
      <c r="AM58" s="80"/>
      <c r="AN58" s="80"/>
      <c r="AO58" s="81"/>
      <c r="AP58" s="111"/>
      <c r="AQ58" s="79"/>
      <c r="AR58" s="81"/>
      <c r="AS58" s="79"/>
      <c r="AT58" s="80"/>
      <c r="AU58" s="80"/>
      <c r="AV58" s="80"/>
      <c r="AW58" s="81"/>
      <c r="AX58" s="79">
        <f>(T58+X58+AP58)*P58+AJ58+AF58-0.25</f>
        <v>25268.75</v>
      </c>
      <c r="AY58" s="80"/>
      <c r="AZ58" s="80"/>
      <c r="BA58" s="81"/>
      <c r="BB58" s="82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4"/>
    </row>
    <row r="59" spans="1:66" s="214" customFormat="1" x14ac:dyDescent="0.25">
      <c r="A59" s="190" t="s">
        <v>97</v>
      </c>
      <c r="B59" s="191"/>
      <c r="C59" s="192"/>
      <c r="D59" s="193"/>
      <c r="E59" s="194"/>
      <c r="F59" s="195" t="s">
        <v>98</v>
      </c>
      <c r="G59" s="196"/>
      <c r="H59" s="196"/>
      <c r="I59" s="196"/>
      <c r="J59" s="196"/>
      <c r="K59" s="196"/>
      <c r="L59" s="196"/>
      <c r="M59" s="196"/>
      <c r="N59" s="196"/>
      <c r="O59" s="197"/>
      <c r="P59" s="198">
        <v>1</v>
      </c>
      <c r="Q59" s="199"/>
      <c r="R59" s="199"/>
      <c r="S59" s="200"/>
      <c r="T59" s="201">
        <v>19320</v>
      </c>
      <c r="U59" s="202"/>
      <c r="V59" s="202"/>
      <c r="W59" s="202"/>
      <c r="X59" s="202"/>
      <c r="Y59" s="202"/>
      <c r="Z59" s="202"/>
      <c r="AA59" s="203"/>
      <c r="AB59" s="204"/>
      <c r="AC59" s="205"/>
      <c r="AD59" s="205"/>
      <c r="AE59" s="206"/>
      <c r="AF59" s="204"/>
      <c r="AG59" s="205"/>
      <c r="AH59" s="205"/>
      <c r="AI59" s="206"/>
      <c r="AJ59" s="207"/>
      <c r="AK59" s="207"/>
      <c r="AL59" s="208"/>
      <c r="AM59" s="209"/>
      <c r="AN59" s="209"/>
      <c r="AO59" s="210"/>
      <c r="AP59" s="207"/>
      <c r="AQ59" s="208"/>
      <c r="AR59" s="210"/>
      <c r="AS59" s="208"/>
      <c r="AT59" s="209"/>
      <c r="AU59" s="209"/>
      <c r="AV59" s="209"/>
      <c r="AW59" s="210"/>
      <c r="AX59" s="208">
        <f>(T59+X59+AP59)*P59</f>
        <v>19320</v>
      </c>
      <c r="AY59" s="209"/>
      <c r="AZ59" s="209"/>
      <c r="BA59" s="210"/>
      <c r="BB59" s="211"/>
      <c r="BC59" s="212"/>
      <c r="BD59" s="212"/>
      <c r="BE59" s="212"/>
      <c r="BF59" s="212"/>
      <c r="BG59" s="212"/>
      <c r="BH59" s="212"/>
      <c r="BI59" s="212"/>
      <c r="BJ59" s="212"/>
      <c r="BK59" s="212"/>
      <c r="BL59" s="212"/>
      <c r="BM59" s="212"/>
      <c r="BN59" s="213"/>
    </row>
    <row r="60" spans="1:66" s="214" customFormat="1" x14ac:dyDescent="0.25">
      <c r="A60" s="190" t="s">
        <v>79</v>
      </c>
      <c r="B60" s="191"/>
      <c r="C60" s="192"/>
      <c r="D60" s="215"/>
      <c r="E60" s="216"/>
      <c r="F60" s="195" t="s">
        <v>99</v>
      </c>
      <c r="G60" s="196"/>
      <c r="H60" s="196"/>
      <c r="I60" s="196"/>
      <c r="J60" s="196"/>
      <c r="K60" s="196"/>
      <c r="L60" s="196"/>
      <c r="M60" s="196"/>
      <c r="N60" s="196"/>
      <c r="O60" s="197"/>
      <c r="P60" s="198">
        <v>0.5</v>
      </c>
      <c r="Q60" s="199"/>
      <c r="R60" s="199"/>
      <c r="S60" s="200"/>
      <c r="T60" s="204">
        <v>18352</v>
      </c>
      <c r="U60" s="205"/>
      <c r="V60" s="205"/>
      <c r="W60" s="205"/>
      <c r="X60" s="205"/>
      <c r="Y60" s="205"/>
      <c r="Z60" s="205"/>
      <c r="AA60" s="206"/>
      <c r="AB60" s="204"/>
      <c r="AC60" s="205"/>
      <c r="AD60" s="205"/>
      <c r="AE60" s="206"/>
      <c r="AF60" s="204"/>
      <c r="AG60" s="205"/>
      <c r="AH60" s="205"/>
      <c r="AI60" s="206"/>
      <c r="AJ60" s="207"/>
      <c r="AK60" s="207"/>
      <c r="AL60" s="201"/>
      <c r="AM60" s="202"/>
      <c r="AN60" s="202"/>
      <c r="AO60" s="203"/>
      <c r="AP60" s="217"/>
      <c r="AQ60" s="201"/>
      <c r="AR60" s="203"/>
      <c r="AS60" s="201"/>
      <c r="AT60" s="202"/>
      <c r="AU60" s="202"/>
      <c r="AV60" s="202"/>
      <c r="AW60" s="203"/>
      <c r="AX60" s="208">
        <f>(T60+X60+AP60)*P60</f>
        <v>9176</v>
      </c>
      <c r="AY60" s="209"/>
      <c r="AZ60" s="209"/>
      <c r="BA60" s="210"/>
      <c r="BB60" s="211"/>
      <c r="BC60" s="212"/>
      <c r="BD60" s="212"/>
      <c r="BE60" s="212"/>
      <c r="BF60" s="212"/>
      <c r="BG60" s="212"/>
      <c r="BH60" s="212"/>
      <c r="BI60" s="212"/>
      <c r="BJ60" s="212"/>
      <c r="BK60" s="212"/>
      <c r="BL60" s="212"/>
      <c r="BM60" s="212"/>
      <c r="BN60" s="213"/>
    </row>
    <row r="61" spans="1:66" s="214" customFormat="1" x14ac:dyDescent="0.25">
      <c r="A61" s="190" t="s">
        <v>100</v>
      </c>
      <c r="B61" s="191"/>
      <c r="C61" s="192"/>
      <c r="D61" s="215"/>
      <c r="E61" s="216"/>
      <c r="F61" s="195" t="s">
        <v>101</v>
      </c>
      <c r="G61" s="196"/>
      <c r="H61" s="196"/>
      <c r="I61" s="196"/>
      <c r="J61" s="196"/>
      <c r="K61" s="196"/>
      <c r="L61" s="196"/>
      <c r="M61" s="196"/>
      <c r="N61" s="196"/>
      <c r="O61" s="197"/>
      <c r="P61" s="198">
        <v>0.6</v>
      </c>
      <c r="Q61" s="199"/>
      <c r="R61" s="199"/>
      <c r="S61" s="200"/>
      <c r="T61" s="201">
        <v>20150</v>
      </c>
      <c r="U61" s="202"/>
      <c r="V61" s="202"/>
      <c r="W61" s="202"/>
      <c r="X61" s="202"/>
      <c r="Y61" s="202"/>
      <c r="Z61" s="202"/>
      <c r="AA61" s="203"/>
      <c r="AB61" s="201"/>
      <c r="AC61" s="202"/>
      <c r="AD61" s="202"/>
      <c r="AE61" s="203"/>
      <c r="AF61" s="201"/>
      <c r="AG61" s="202"/>
      <c r="AH61" s="202"/>
      <c r="AI61" s="203"/>
      <c r="AJ61" s="217"/>
      <c r="AK61" s="217"/>
      <c r="AL61" s="201"/>
      <c r="AM61" s="202"/>
      <c r="AN61" s="202"/>
      <c r="AO61" s="203"/>
      <c r="AP61" s="217"/>
      <c r="AQ61" s="201"/>
      <c r="AR61" s="203"/>
      <c r="AS61" s="201"/>
      <c r="AT61" s="202"/>
      <c r="AU61" s="202"/>
      <c r="AV61" s="202"/>
      <c r="AW61" s="203"/>
      <c r="AX61" s="208">
        <f>(T61+X61+AP61)*P61</f>
        <v>12090</v>
      </c>
      <c r="AY61" s="209"/>
      <c r="AZ61" s="209"/>
      <c r="BA61" s="210"/>
      <c r="BB61" s="218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20"/>
    </row>
    <row r="62" spans="1:66" s="214" customFormat="1" x14ac:dyDescent="0.25">
      <c r="A62" s="190" t="s">
        <v>102</v>
      </c>
      <c r="B62" s="191"/>
      <c r="C62" s="192"/>
      <c r="D62" s="215"/>
      <c r="E62" s="216"/>
      <c r="F62" s="195" t="s">
        <v>103</v>
      </c>
      <c r="G62" s="196"/>
      <c r="H62" s="196"/>
      <c r="I62" s="196"/>
      <c r="J62" s="196"/>
      <c r="K62" s="196"/>
      <c r="L62" s="196"/>
      <c r="M62" s="196"/>
      <c r="N62" s="196"/>
      <c r="O62" s="197"/>
      <c r="P62" s="198">
        <v>1</v>
      </c>
      <c r="Q62" s="199"/>
      <c r="R62" s="199"/>
      <c r="S62" s="200"/>
      <c r="T62" s="204">
        <v>18332</v>
      </c>
      <c r="U62" s="205"/>
      <c r="V62" s="205"/>
      <c r="W62" s="205"/>
      <c r="X62" s="205"/>
      <c r="Y62" s="205"/>
      <c r="Z62" s="205"/>
      <c r="AA62" s="206"/>
      <c r="AB62" s="221"/>
      <c r="AC62" s="222"/>
      <c r="AD62" s="222"/>
      <c r="AE62" s="223"/>
      <c r="AF62" s="221"/>
      <c r="AG62" s="222"/>
      <c r="AH62" s="222"/>
      <c r="AI62" s="223"/>
      <c r="AJ62" s="224"/>
      <c r="AK62" s="224"/>
      <c r="AL62" s="201"/>
      <c r="AM62" s="202"/>
      <c r="AN62" s="202"/>
      <c r="AO62" s="203"/>
      <c r="AP62" s="217">
        <v>1833.2</v>
      </c>
      <c r="AQ62" s="201"/>
      <c r="AR62" s="203"/>
      <c r="AS62" s="201"/>
      <c r="AT62" s="202"/>
      <c r="AU62" s="202"/>
      <c r="AV62" s="202"/>
      <c r="AW62" s="203"/>
      <c r="AX62" s="208">
        <f>(T62+X62+AP62)*P62</f>
        <v>20165.2</v>
      </c>
      <c r="AY62" s="209"/>
      <c r="AZ62" s="209"/>
      <c r="BA62" s="210"/>
      <c r="BB62" s="211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2"/>
      <c r="BN62" s="213"/>
    </row>
    <row r="63" spans="1:66" s="129" customFormat="1" hidden="1" x14ac:dyDescent="0.25">
      <c r="A63" s="126"/>
      <c r="B63" s="127"/>
      <c r="C63" s="185"/>
      <c r="D63" s="115"/>
      <c r="E63" s="114"/>
      <c r="F63" s="90" t="s">
        <v>104</v>
      </c>
      <c r="G63" s="91"/>
      <c r="H63" s="91"/>
      <c r="I63" s="91"/>
      <c r="J63" s="91"/>
      <c r="K63" s="91"/>
      <c r="L63" s="91"/>
      <c r="M63" s="91"/>
      <c r="N63" s="91"/>
      <c r="O63" s="92"/>
      <c r="P63" s="157">
        <f>P64</f>
        <v>0.5</v>
      </c>
      <c r="Q63" s="158"/>
      <c r="R63" s="158"/>
      <c r="S63" s="159"/>
      <c r="T63" s="164"/>
      <c r="U63" s="165"/>
      <c r="V63" s="165"/>
      <c r="W63" s="165"/>
      <c r="X63" s="165"/>
      <c r="Y63" s="165"/>
      <c r="Z63" s="165"/>
      <c r="AA63" s="166"/>
      <c r="AB63" s="225"/>
      <c r="AC63" s="226"/>
      <c r="AD63" s="226"/>
      <c r="AE63" s="227"/>
      <c r="AF63" s="225"/>
      <c r="AG63" s="226"/>
      <c r="AH63" s="226"/>
      <c r="AI63" s="227"/>
      <c r="AJ63" s="228"/>
      <c r="AK63" s="228"/>
      <c r="AL63" s="119"/>
      <c r="AM63" s="120"/>
      <c r="AN63" s="120"/>
      <c r="AO63" s="121"/>
      <c r="AP63" s="122"/>
      <c r="AQ63" s="173"/>
      <c r="AR63" s="175"/>
      <c r="AS63" s="119"/>
      <c r="AT63" s="120"/>
      <c r="AU63" s="120"/>
      <c r="AV63" s="120"/>
      <c r="AW63" s="121"/>
      <c r="AX63" s="173">
        <f>AX64</f>
        <v>10119.450000000001</v>
      </c>
      <c r="AY63" s="174"/>
      <c r="AZ63" s="174"/>
      <c r="BA63" s="175"/>
      <c r="BB63" s="189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7"/>
      <c r="BN63" s="178"/>
    </row>
    <row r="64" spans="1:66" s="214" customFormat="1" x14ac:dyDescent="0.25">
      <c r="A64" s="190" t="s">
        <v>105</v>
      </c>
      <c r="B64" s="191"/>
      <c r="C64" s="192"/>
      <c r="D64" s="215"/>
      <c r="E64" s="216"/>
      <c r="F64" s="195" t="s">
        <v>106</v>
      </c>
      <c r="G64" s="196"/>
      <c r="H64" s="196"/>
      <c r="I64" s="196"/>
      <c r="J64" s="196"/>
      <c r="K64" s="196"/>
      <c r="L64" s="196"/>
      <c r="M64" s="196"/>
      <c r="N64" s="196"/>
      <c r="O64" s="197"/>
      <c r="P64" s="198">
        <v>0.5</v>
      </c>
      <c r="Q64" s="199"/>
      <c r="R64" s="199"/>
      <c r="S64" s="200"/>
      <c r="U64" s="205">
        <v>18399</v>
      </c>
      <c r="V64" s="205"/>
      <c r="W64" s="205"/>
      <c r="X64" s="205"/>
      <c r="Y64" s="205"/>
      <c r="Z64" s="205"/>
      <c r="AA64" s="229"/>
      <c r="AB64" s="230"/>
      <c r="AC64" s="231"/>
      <c r="AD64" s="231"/>
      <c r="AE64" s="232"/>
      <c r="AF64" s="230"/>
      <c r="AG64" s="231"/>
      <c r="AH64" s="231"/>
      <c r="AI64" s="232"/>
      <c r="AJ64" s="224"/>
      <c r="AK64" s="224"/>
      <c r="AL64" s="233"/>
      <c r="AM64" s="234"/>
      <c r="AN64" s="234"/>
      <c r="AO64" s="235"/>
      <c r="AP64" s="217">
        <v>1839.9</v>
      </c>
      <c r="AQ64" s="201"/>
      <c r="AR64" s="203"/>
      <c r="AS64" s="233"/>
      <c r="AT64" s="234"/>
      <c r="AU64" s="234"/>
      <c r="AV64" s="234"/>
      <c r="AW64" s="235"/>
      <c r="AX64" s="208">
        <f>P64*(U64+AP64)</f>
        <v>10119.450000000001</v>
      </c>
      <c r="AY64" s="209"/>
      <c r="AZ64" s="209"/>
      <c r="BA64" s="210"/>
      <c r="BB64" s="218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20"/>
    </row>
    <row r="65" spans="1:66" s="129" customFormat="1" hidden="1" x14ac:dyDescent="0.25">
      <c r="A65" s="126"/>
      <c r="B65" s="127"/>
      <c r="C65" s="185"/>
      <c r="D65" s="115"/>
      <c r="E65" s="114"/>
      <c r="F65" s="236" t="s">
        <v>107</v>
      </c>
      <c r="G65" s="237"/>
      <c r="H65" s="237"/>
      <c r="I65" s="237"/>
      <c r="J65" s="237"/>
      <c r="K65" s="237"/>
      <c r="L65" s="237"/>
      <c r="M65" s="237"/>
      <c r="N65" s="237"/>
      <c r="O65" s="238"/>
      <c r="P65" s="157">
        <f>P66+P67</f>
        <v>2</v>
      </c>
      <c r="Q65" s="158"/>
      <c r="R65" s="158"/>
      <c r="S65" s="159"/>
      <c r="T65" s="164"/>
      <c r="U65" s="165"/>
      <c r="V65" s="165"/>
      <c r="W65" s="165"/>
      <c r="X65" s="165"/>
      <c r="Y65" s="165"/>
      <c r="Z65" s="165"/>
      <c r="AA65" s="166"/>
      <c r="AB65" s="225"/>
      <c r="AC65" s="226"/>
      <c r="AD65" s="226"/>
      <c r="AE65" s="227"/>
      <c r="AF65" s="225"/>
      <c r="AG65" s="226"/>
      <c r="AH65" s="226"/>
      <c r="AI65" s="227"/>
      <c r="AJ65" s="228"/>
      <c r="AK65" s="228"/>
      <c r="AL65" s="119"/>
      <c r="AM65" s="120"/>
      <c r="AN65" s="120"/>
      <c r="AO65" s="121"/>
      <c r="AP65" s="122"/>
      <c r="AQ65" s="119"/>
      <c r="AR65" s="121"/>
      <c r="AS65" s="119"/>
      <c r="AT65" s="120"/>
      <c r="AU65" s="120"/>
      <c r="AV65" s="120"/>
      <c r="AW65" s="121"/>
      <c r="AX65" s="173">
        <f>AX66+AX67</f>
        <v>37213.96</v>
      </c>
      <c r="AY65" s="174"/>
      <c r="AZ65" s="174"/>
      <c r="BA65" s="175"/>
      <c r="BB65" s="189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77"/>
      <c r="BN65" s="178"/>
    </row>
    <row r="66" spans="1:66" s="214" customFormat="1" x14ac:dyDescent="0.25">
      <c r="A66" s="190" t="s">
        <v>63</v>
      </c>
      <c r="B66" s="191"/>
      <c r="C66" s="192"/>
      <c r="D66" s="215"/>
      <c r="E66" s="216"/>
      <c r="F66" s="239" t="s">
        <v>108</v>
      </c>
      <c r="G66" s="240"/>
      <c r="H66" s="240"/>
      <c r="I66" s="240"/>
      <c r="J66" s="240"/>
      <c r="K66" s="240"/>
      <c r="L66" s="240"/>
      <c r="M66" s="240"/>
      <c r="N66" s="240"/>
      <c r="O66" s="241"/>
      <c r="P66" s="198">
        <v>1</v>
      </c>
      <c r="Q66" s="199"/>
      <c r="R66" s="199"/>
      <c r="S66" s="200"/>
      <c r="T66" s="204">
        <v>18332</v>
      </c>
      <c r="U66" s="205"/>
      <c r="V66" s="205"/>
      <c r="W66" s="205"/>
      <c r="X66" s="205"/>
      <c r="Y66" s="205"/>
      <c r="Z66" s="205"/>
      <c r="AA66" s="206"/>
      <c r="AB66" s="221"/>
      <c r="AC66" s="222"/>
      <c r="AD66" s="222"/>
      <c r="AE66" s="223"/>
      <c r="AF66" s="221"/>
      <c r="AG66" s="222"/>
      <c r="AH66" s="222"/>
      <c r="AI66" s="223"/>
      <c r="AJ66" s="224"/>
      <c r="AK66" s="224"/>
      <c r="AL66" s="201"/>
      <c r="AM66" s="202"/>
      <c r="AN66" s="202"/>
      <c r="AO66" s="203"/>
      <c r="AP66" s="217"/>
      <c r="AQ66" s="201"/>
      <c r="AR66" s="203"/>
      <c r="AS66" s="201"/>
      <c r="AT66" s="202"/>
      <c r="AU66" s="202"/>
      <c r="AV66" s="202"/>
      <c r="AW66" s="203"/>
      <c r="AX66" s="208">
        <f>(T66+X66+AP66)*P66</f>
        <v>18332</v>
      </c>
      <c r="AY66" s="209"/>
      <c r="AZ66" s="209"/>
      <c r="BA66" s="210"/>
      <c r="BB66" s="211"/>
      <c r="BC66" s="212"/>
      <c r="BD66" s="212"/>
      <c r="BE66" s="212"/>
      <c r="BF66" s="212"/>
      <c r="BG66" s="212"/>
      <c r="BH66" s="212"/>
      <c r="BI66" s="212"/>
      <c r="BJ66" s="212"/>
      <c r="BK66" s="212"/>
      <c r="BL66" s="212"/>
      <c r="BM66" s="212"/>
      <c r="BN66" s="213"/>
    </row>
    <row r="67" spans="1:66" s="214" customFormat="1" x14ac:dyDescent="0.25">
      <c r="A67" s="190" t="s">
        <v>109</v>
      </c>
      <c r="B67" s="191"/>
      <c r="C67" s="192"/>
      <c r="D67" s="215"/>
      <c r="E67" s="216"/>
      <c r="F67" s="239" t="s">
        <v>108</v>
      </c>
      <c r="G67" s="240"/>
      <c r="H67" s="240"/>
      <c r="I67" s="240"/>
      <c r="J67" s="240"/>
      <c r="K67" s="240"/>
      <c r="L67" s="240"/>
      <c r="M67" s="240"/>
      <c r="N67" s="240"/>
      <c r="O67" s="241"/>
      <c r="P67" s="198">
        <v>1</v>
      </c>
      <c r="Q67" s="199"/>
      <c r="R67" s="199"/>
      <c r="S67" s="200"/>
      <c r="T67" s="204">
        <v>18332</v>
      </c>
      <c r="U67" s="205"/>
      <c r="V67" s="205"/>
      <c r="W67" s="205"/>
      <c r="X67" s="205"/>
      <c r="Y67" s="205"/>
      <c r="Z67" s="205"/>
      <c r="AA67" s="206"/>
      <c r="AB67" s="221"/>
      <c r="AC67" s="222"/>
      <c r="AD67" s="222"/>
      <c r="AE67" s="223"/>
      <c r="AF67" s="221"/>
      <c r="AG67" s="222"/>
      <c r="AH67" s="222"/>
      <c r="AI67" s="223"/>
      <c r="AJ67" s="224"/>
      <c r="AK67" s="224"/>
      <c r="AL67" s="201"/>
      <c r="AM67" s="202"/>
      <c r="AN67" s="202"/>
      <c r="AO67" s="203"/>
      <c r="AP67" s="217">
        <v>549.96</v>
      </c>
      <c r="AQ67" s="201"/>
      <c r="AR67" s="203"/>
      <c r="AS67" s="201"/>
      <c r="AT67" s="202"/>
      <c r="AU67" s="202"/>
      <c r="AV67" s="202"/>
      <c r="AW67" s="203"/>
      <c r="AX67" s="208">
        <f>(T67+X67+AP67)*P67</f>
        <v>18881.96</v>
      </c>
      <c r="AY67" s="209"/>
      <c r="AZ67" s="209"/>
      <c r="BA67" s="210"/>
      <c r="BB67" s="211"/>
      <c r="BC67" s="212"/>
      <c r="BD67" s="212"/>
      <c r="BE67" s="212"/>
      <c r="BF67" s="212"/>
      <c r="BG67" s="212"/>
      <c r="BH67" s="212"/>
      <c r="BI67" s="212"/>
      <c r="BJ67" s="212"/>
      <c r="BK67" s="212"/>
      <c r="BL67" s="212"/>
      <c r="BM67" s="212"/>
      <c r="BN67" s="213"/>
    </row>
    <row r="68" spans="1:66" s="214" customFormat="1" ht="33.75" customHeight="1" x14ac:dyDescent="0.25">
      <c r="A68" s="190" t="s">
        <v>110</v>
      </c>
      <c r="B68" s="191"/>
      <c r="C68" s="192"/>
      <c r="D68" s="215"/>
      <c r="E68" s="216"/>
      <c r="F68" s="239" t="s">
        <v>111</v>
      </c>
      <c r="G68" s="240"/>
      <c r="H68" s="240"/>
      <c r="I68" s="240"/>
      <c r="J68" s="240"/>
      <c r="K68" s="240"/>
      <c r="L68" s="240"/>
      <c r="M68" s="240"/>
      <c r="N68" s="240"/>
      <c r="O68" s="241"/>
      <c r="P68" s="198">
        <v>0.5</v>
      </c>
      <c r="Q68" s="199"/>
      <c r="R68" s="199"/>
      <c r="S68" s="200"/>
      <c r="T68" s="204">
        <v>12125</v>
      </c>
      <c r="U68" s="205"/>
      <c r="V68" s="205"/>
      <c r="W68" s="205"/>
      <c r="X68" s="205"/>
      <c r="Y68" s="205"/>
      <c r="Z68" s="205"/>
      <c r="AA68" s="206"/>
      <c r="AB68" s="221"/>
      <c r="AC68" s="222"/>
      <c r="AD68" s="222"/>
      <c r="AE68" s="223"/>
      <c r="AF68" s="221"/>
      <c r="AG68" s="222"/>
      <c r="AH68" s="222"/>
      <c r="AI68" s="223"/>
      <c r="AJ68" s="224"/>
      <c r="AK68" s="224"/>
      <c r="AL68" s="201"/>
      <c r="AM68" s="202"/>
      <c r="AN68" s="202"/>
      <c r="AO68" s="203"/>
      <c r="AP68" s="217">
        <v>363.75</v>
      </c>
      <c r="AQ68" s="201"/>
      <c r="AR68" s="203"/>
      <c r="AS68" s="201"/>
      <c r="AT68" s="202"/>
      <c r="AU68" s="202"/>
      <c r="AV68" s="202"/>
      <c r="AW68" s="203"/>
      <c r="AX68" s="208">
        <f>(T68+X68+AP68)*P68+0.01</f>
        <v>6244.3850000000002</v>
      </c>
      <c r="AY68" s="209"/>
      <c r="AZ68" s="209"/>
      <c r="BA68" s="210"/>
      <c r="BB68" s="211"/>
      <c r="BC68" s="212"/>
      <c r="BD68" s="212"/>
      <c r="BE68" s="212"/>
      <c r="BF68" s="212"/>
      <c r="BG68" s="212"/>
      <c r="BH68" s="212"/>
      <c r="BI68" s="212"/>
      <c r="BJ68" s="212"/>
      <c r="BK68" s="212"/>
      <c r="BL68" s="212"/>
      <c r="BM68" s="212"/>
      <c r="BN68" s="213"/>
    </row>
    <row r="69" spans="1:66" s="129" customFormat="1" hidden="1" x14ac:dyDescent="0.25">
      <c r="A69" s="112"/>
      <c r="B69" s="113"/>
      <c r="C69" s="114"/>
      <c r="D69" s="115"/>
      <c r="E69" s="114"/>
      <c r="F69" s="236" t="s">
        <v>112</v>
      </c>
      <c r="G69" s="237"/>
      <c r="H69" s="237"/>
      <c r="I69" s="237"/>
      <c r="J69" s="237"/>
      <c r="K69" s="237"/>
      <c r="L69" s="237"/>
      <c r="M69" s="237"/>
      <c r="N69" s="237"/>
      <c r="O69" s="238"/>
      <c r="P69" s="157">
        <f>P70+P71+P72+P73+P74+P75</f>
        <v>6</v>
      </c>
      <c r="Q69" s="158"/>
      <c r="R69" s="158"/>
      <c r="S69" s="159"/>
      <c r="T69" s="164"/>
      <c r="U69" s="165"/>
      <c r="V69" s="165"/>
      <c r="W69" s="165"/>
      <c r="X69" s="165"/>
      <c r="Y69" s="165"/>
      <c r="Z69" s="165"/>
      <c r="AA69" s="166"/>
      <c r="AB69" s="225"/>
      <c r="AC69" s="226"/>
      <c r="AD69" s="226"/>
      <c r="AE69" s="227"/>
      <c r="AF69" s="225"/>
      <c r="AG69" s="226"/>
      <c r="AH69" s="226"/>
      <c r="AI69" s="227"/>
      <c r="AJ69" s="228"/>
      <c r="AK69" s="228"/>
      <c r="AL69" s="119"/>
      <c r="AM69" s="120"/>
      <c r="AN69" s="120"/>
      <c r="AO69" s="121"/>
      <c r="AP69" s="122"/>
      <c r="AQ69" s="119"/>
      <c r="AR69" s="121"/>
      <c r="AS69" s="119"/>
      <c r="AT69" s="120"/>
      <c r="AU69" s="120"/>
      <c r="AV69" s="120"/>
      <c r="AW69" s="121"/>
      <c r="AX69" s="173">
        <f>AX70+AX71+AX72+AX73+AX74+AX75</f>
        <v>71786.260000000009</v>
      </c>
      <c r="AY69" s="174"/>
      <c r="AZ69" s="174"/>
      <c r="BA69" s="175"/>
      <c r="BB69" s="189"/>
      <c r="BC69" s="177"/>
      <c r="BD69" s="177"/>
      <c r="BE69" s="177"/>
      <c r="BF69" s="177"/>
      <c r="BG69" s="177"/>
      <c r="BH69" s="177"/>
      <c r="BI69" s="177"/>
      <c r="BJ69" s="177"/>
      <c r="BK69" s="177"/>
      <c r="BL69" s="177"/>
      <c r="BM69" s="177"/>
      <c r="BN69" s="178"/>
    </row>
    <row r="70" spans="1:66" s="214" customFormat="1" x14ac:dyDescent="0.25">
      <c r="A70" s="190" t="s">
        <v>113</v>
      </c>
      <c r="B70" s="191"/>
      <c r="C70" s="192"/>
      <c r="D70" s="215"/>
      <c r="E70" s="216"/>
      <c r="F70" s="195" t="s">
        <v>114</v>
      </c>
      <c r="G70" s="196"/>
      <c r="H70" s="196"/>
      <c r="I70" s="196"/>
      <c r="J70" s="196"/>
      <c r="K70" s="196"/>
      <c r="L70" s="196"/>
      <c r="M70" s="196"/>
      <c r="N70" s="196"/>
      <c r="O70" s="197"/>
      <c r="P70" s="198">
        <v>1</v>
      </c>
      <c r="Q70" s="199"/>
      <c r="R70" s="199"/>
      <c r="S70" s="200"/>
      <c r="T70" s="204">
        <v>11712</v>
      </c>
      <c r="U70" s="205"/>
      <c r="V70" s="205"/>
      <c r="W70" s="205"/>
      <c r="X70" s="205"/>
      <c r="Y70" s="205"/>
      <c r="Z70" s="205"/>
      <c r="AA70" s="206"/>
      <c r="AB70" s="221"/>
      <c r="AC70" s="222"/>
      <c r="AD70" s="222"/>
      <c r="AE70" s="223"/>
      <c r="AF70" s="221"/>
      <c r="AG70" s="222"/>
      <c r="AH70" s="222"/>
      <c r="AI70" s="223"/>
      <c r="AJ70" s="224"/>
      <c r="AK70" s="224"/>
      <c r="AL70" s="201"/>
      <c r="AM70" s="202"/>
      <c r="AN70" s="202"/>
      <c r="AO70" s="203"/>
      <c r="AP70" s="217">
        <v>819.77</v>
      </c>
      <c r="AQ70" s="201"/>
      <c r="AR70" s="203"/>
      <c r="AS70" s="201"/>
      <c r="AT70" s="202"/>
      <c r="AU70" s="202"/>
      <c r="AV70" s="202"/>
      <c r="AW70" s="203"/>
      <c r="AX70" s="208">
        <f t="shared" ref="AX70" si="1">(T70+X70)*P70</f>
        <v>11712</v>
      </c>
      <c r="AY70" s="209"/>
      <c r="AZ70" s="209"/>
      <c r="BA70" s="210"/>
      <c r="BB70" s="211"/>
      <c r="BC70" s="212"/>
      <c r="BD70" s="212"/>
      <c r="BE70" s="212"/>
      <c r="BF70" s="212"/>
      <c r="BG70" s="212"/>
      <c r="BH70" s="212"/>
      <c r="BI70" s="212"/>
      <c r="BJ70" s="212"/>
      <c r="BK70" s="212"/>
      <c r="BL70" s="212"/>
      <c r="BM70" s="212"/>
      <c r="BN70" s="213"/>
    </row>
    <row r="71" spans="1:66" s="214" customFormat="1" x14ac:dyDescent="0.25">
      <c r="A71" s="190" t="s">
        <v>115</v>
      </c>
      <c r="B71" s="191"/>
      <c r="C71" s="192"/>
      <c r="D71" s="215"/>
      <c r="E71" s="216"/>
      <c r="F71" s="195" t="s">
        <v>114</v>
      </c>
      <c r="G71" s="196"/>
      <c r="H71" s="196"/>
      <c r="I71" s="196"/>
      <c r="J71" s="196"/>
      <c r="K71" s="196"/>
      <c r="L71" s="196"/>
      <c r="M71" s="196"/>
      <c r="N71" s="196"/>
      <c r="O71" s="197"/>
      <c r="P71" s="198">
        <v>1</v>
      </c>
      <c r="Q71" s="199"/>
      <c r="R71" s="199"/>
      <c r="S71" s="200"/>
      <c r="T71" s="204">
        <v>11712</v>
      </c>
      <c r="U71" s="205"/>
      <c r="V71" s="205"/>
      <c r="W71" s="205"/>
      <c r="X71" s="205"/>
      <c r="Y71" s="205"/>
      <c r="Z71" s="205"/>
      <c r="AA71" s="206"/>
      <c r="AB71" s="221"/>
      <c r="AC71" s="222"/>
      <c r="AD71" s="222"/>
      <c r="AE71" s="223"/>
      <c r="AF71" s="221"/>
      <c r="AG71" s="222"/>
      <c r="AH71" s="222"/>
      <c r="AI71" s="223"/>
      <c r="AJ71" s="224"/>
      <c r="AK71" s="224"/>
      <c r="AL71" s="201"/>
      <c r="AM71" s="202"/>
      <c r="AN71" s="202"/>
      <c r="AO71" s="203"/>
      <c r="AP71" s="217">
        <v>819.77</v>
      </c>
      <c r="AQ71" s="201"/>
      <c r="AR71" s="203"/>
      <c r="AS71" s="201"/>
      <c r="AT71" s="202"/>
      <c r="AU71" s="202"/>
      <c r="AV71" s="202"/>
      <c r="AW71" s="203"/>
      <c r="AX71" s="208">
        <f>(T71+X71+AP71)*P71</f>
        <v>12531.77</v>
      </c>
      <c r="AY71" s="209"/>
      <c r="AZ71" s="209"/>
      <c r="BA71" s="210"/>
      <c r="BB71" s="211"/>
      <c r="BC71" s="212"/>
      <c r="BD71" s="212"/>
      <c r="BE71" s="212"/>
      <c r="BF71" s="212"/>
      <c r="BG71" s="212"/>
      <c r="BH71" s="212"/>
      <c r="BI71" s="212"/>
      <c r="BJ71" s="212"/>
      <c r="BK71" s="212"/>
      <c r="BL71" s="212"/>
      <c r="BM71" s="212"/>
      <c r="BN71" s="213"/>
    </row>
    <row r="72" spans="1:66" s="214" customFormat="1" x14ac:dyDescent="0.25">
      <c r="A72" s="190" t="s">
        <v>116</v>
      </c>
      <c r="B72" s="191"/>
      <c r="C72" s="192"/>
      <c r="D72" s="215"/>
      <c r="E72" s="216"/>
      <c r="F72" s="195" t="s">
        <v>114</v>
      </c>
      <c r="G72" s="196"/>
      <c r="H72" s="196"/>
      <c r="I72" s="196"/>
      <c r="J72" s="196"/>
      <c r="K72" s="196"/>
      <c r="L72" s="196"/>
      <c r="M72" s="196"/>
      <c r="N72" s="196"/>
      <c r="O72" s="197"/>
      <c r="P72" s="198">
        <v>1</v>
      </c>
      <c r="Q72" s="199"/>
      <c r="R72" s="199"/>
      <c r="S72" s="200"/>
      <c r="T72" s="204">
        <v>11712</v>
      </c>
      <c r="U72" s="205"/>
      <c r="V72" s="205"/>
      <c r="W72" s="205"/>
      <c r="X72" s="205"/>
      <c r="Y72" s="205"/>
      <c r="Z72" s="205"/>
      <c r="AA72" s="206"/>
      <c r="AB72" s="221"/>
      <c r="AC72" s="222"/>
      <c r="AD72" s="222"/>
      <c r="AE72" s="223"/>
      <c r="AF72" s="221"/>
      <c r="AG72" s="222"/>
      <c r="AH72" s="222"/>
      <c r="AI72" s="223"/>
      <c r="AJ72" s="224"/>
      <c r="AK72" s="224"/>
      <c r="AL72" s="201"/>
      <c r="AM72" s="202"/>
      <c r="AN72" s="202"/>
      <c r="AO72" s="203"/>
      <c r="AP72" s="217">
        <v>351.36</v>
      </c>
      <c r="AQ72" s="201"/>
      <c r="AR72" s="203"/>
      <c r="AS72" s="201"/>
      <c r="AT72" s="202"/>
      <c r="AU72" s="202"/>
      <c r="AV72" s="202"/>
      <c r="AW72" s="203"/>
      <c r="AX72" s="208">
        <f t="shared" ref="AX72:AX75" si="2">(T72+X72+AP72)*P72</f>
        <v>12063.36</v>
      </c>
      <c r="AY72" s="209"/>
      <c r="AZ72" s="209"/>
      <c r="BA72" s="210"/>
      <c r="BB72" s="211"/>
      <c r="BC72" s="212"/>
      <c r="BD72" s="212"/>
      <c r="BE72" s="212"/>
      <c r="BF72" s="212"/>
      <c r="BG72" s="212"/>
      <c r="BH72" s="212"/>
      <c r="BI72" s="212"/>
      <c r="BJ72" s="212"/>
      <c r="BK72" s="212"/>
      <c r="BL72" s="212"/>
      <c r="BM72" s="212"/>
      <c r="BN72" s="213"/>
    </row>
    <row r="73" spans="1:66" s="214" customFormat="1" x14ac:dyDescent="0.25">
      <c r="A73" s="190" t="s">
        <v>117</v>
      </c>
      <c r="B73" s="191"/>
      <c r="C73" s="192"/>
      <c r="D73" s="215"/>
      <c r="E73" s="216"/>
      <c r="F73" s="195" t="s">
        <v>114</v>
      </c>
      <c r="G73" s="196"/>
      <c r="H73" s="196"/>
      <c r="I73" s="196"/>
      <c r="J73" s="196"/>
      <c r="K73" s="196"/>
      <c r="L73" s="196"/>
      <c r="M73" s="196"/>
      <c r="N73" s="196"/>
      <c r="O73" s="197"/>
      <c r="P73" s="198">
        <v>1</v>
      </c>
      <c r="Q73" s="199"/>
      <c r="R73" s="199"/>
      <c r="S73" s="200"/>
      <c r="T73" s="204">
        <v>11712</v>
      </c>
      <c r="U73" s="205"/>
      <c r="V73" s="205"/>
      <c r="W73" s="205"/>
      <c r="X73" s="205"/>
      <c r="Y73" s="205"/>
      <c r="Z73" s="205"/>
      <c r="AA73" s="206"/>
      <c r="AB73" s="221"/>
      <c r="AC73" s="222"/>
      <c r="AD73" s="222"/>
      <c r="AE73" s="223"/>
      <c r="AF73" s="221"/>
      <c r="AG73" s="222"/>
      <c r="AH73" s="222"/>
      <c r="AI73" s="223"/>
      <c r="AJ73" s="224"/>
      <c r="AK73" s="224"/>
      <c r="AL73" s="201"/>
      <c r="AM73" s="202"/>
      <c r="AN73" s="202"/>
      <c r="AO73" s="203"/>
      <c r="AP73" s="217">
        <v>819.77</v>
      </c>
      <c r="AQ73" s="201"/>
      <c r="AR73" s="203"/>
      <c r="AS73" s="201"/>
      <c r="AT73" s="202"/>
      <c r="AU73" s="202"/>
      <c r="AV73" s="202"/>
      <c r="AW73" s="203"/>
      <c r="AX73" s="208">
        <f t="shared" si="2"/>
        <v>12531.77</v>
      </c>
      <c r="AY73" s="209"/>
      <c r="AZ73" s="209"/>
      <c r="BA73" s="210"/>
      <c r="BB73" s="211"/>
      <c r="BC73" s="212"/>
      <c r="BD73" s="212"/>
      <c r="BE73" s="212"/>
      <c r="BF73" s="212"/>
      <c r="BG73" s="212"/>
      <c r="BH73" s="212"/>
      <c r="BI73" s="212"/>
      <c r="BJ73" s="212"/>
      <c r="BK73" s="212"/>
      <c r="BL73" s="212"/>
      <c r="BM73" s="212"/>
      <c r="BN73" s="213"/>
    </row>
    <row r="74" spans="1:66" s="214" customFormat="1" x14ac:dyDescent="0.25">
      <c r="A74" s="190" t="s">
        <v>118</v>
      </c>
      <c r="B74" s="191"/>
      <c r="C74" s="192"/>
      <c r="D74" s="215"/>
      <c r="E74" s="216"/>
      <c r="F74" s="195" t="s">
        <v>114</v>
      </c>
      <c r="G74" s="196"/>
      <c r="H74" s="196"/>
      <c r="I74" s="196"/>
      <c r="J74" s="196"/>
      <c r="K74" s="196"/>
      <c r="L74" s="196"/>
      <c r="M74" s="196"/>
      <c r="N74" s="196"/>
      <c r="O74" s="197"/>
      <c r="P74" s="198">
        <v>1</v>
      </c>
      <c r="Q74" s="199"/>
      <c r="R74" s="199"/>
      <c r="S74" s="200"/>
      <c r="T74" s="204">
        <v>10884</v>
      </c>
      <c r="U74" s="205"/>
      <c r="V74" s="205"/>
      <c r="W74" s="205"/>
      <c r="X74" s="205"/>
      <c r="Y74" s="205"/>
      <c r="Z74" s="205"/>
      <c r="AA74" s="206"/>
      <c r="AB74" s="221"/>
      <c r="AC74" s="222"/>
      <c r="AD74" s="222"/>
      <c r="AE74" s="223"/>
      <c r="AF74" s="221"/>
      <c r="AG74" s="222"/>
      <c r="AH74" s="222"/>
      <c r="AI74" s="223"/>
      <c r="AJ74" s="224"/>
      <c r="AK74" s="224"/>
      <c r="AL74" s="201"/>
      <c r="AM74" s="202"/>
      <c r="AN74" s="202"/>
      <c r="AO74" s="203"/>
      <c r="AP74" s="217"/>
      <c r="AQ74" s="201"/>
      <c r="AR74" s="203"/>
      <c r="AS74" s="201"/>
      <c r="AT74" s="202"/>
      <c r="AU74" s="202"/>
      <c r="AV74" s="202"/>
      <c r="AW74" s="203"/>
      <c r="AX74" s="208">
        <f t="shared" si="2"/>
        <v>10884</v>
      </c>
      <c r="AY74" s="209"/>
      <c r="AZ74" s="209"/>
      <c r="BA74" s="210"/>
      <c r="BB74" s="211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2"/>
      <c r="BN74" s="213"/>
    </row>
    <row r="75" spans="1:66" s="214" customFormat="1" x14ac:dyDescent="0.25">
      <c r="A75" s="190" t="s">
        <v>119</v>
      </c>
      <c r="B75" s="191"/>
      <c r="C75" s="192"/>
      <c r="D75" s="215"/>
      <c r="E75" s="216"/>
      <c r="F75" s="195" t="s">
        <v>114</v>
      </c>
      <c r="G75" s="196"/>
      <c r="H75" s="196"/>
      <c r="I75" s="196"/>
      <c r="J75" s="196"/>
      <c r="K75" s="196"/>
      <c r="L75" s="196"/>
      <c r="M75" s="196"/>
      <c r="N75" s="196"/>
      <c r="O75" s="197"/>
      <c r="P75" s="198">
        <v>1</v>
      </c>
      <c r="Q75" s="199"/>
      <c r="R75" s="199"/>
      <c r="S75" s="200"/>
      <c r="T75" s="204">
        <v>11712</v>
      </c>
      <c r="U75" s="205"/>
      <c r="V75" s="205"/>
      <c r="W75" s="205"/>
      <c r="X75" s="205"/>
      <c r="Y75" s="205"/>
      <c r="Z75" s="205"/>
      <c r="AA75" s="206"/>
      <c r="AB75" s="221"/>
      <c r="AC75" s="222"/>
      <c r="AD75" s="222"/>
      <c r="AE75" s="223"/>
      <c r="AF75" s="221"/>
      <c r="AG75" s="222"/>
      <c r="AH75" s="222"/>
      <c r="AI75" s="223"/>
      <c r="AJ75" s="224"/>
      <c r="AK75" s="224"/>
      <c r="AL75" s="201"/>
      <c r="AM75" s="202"/>
      <c r="AN75" s="202"/>
      <c r="AO75" s="203"/>
      <c r="AP75" s="217">
        <v>351.36</v>
      </c>
      <c r="AQ75" s="201"/>
      <c r="AR75" s="203"/>
      <c r="AS75" s="201"/>
      <c r="AT75" s="202"/>
      <c r="AU75" s="202"/>
      <c r="AV75" s="202"/>
      <c r="AW75" s="203"/>
      <c r="AX75" s="208">
        <f t="shared" si="2"/>
        <v>12063.36</v>
      </c>
      <c r="AY75" s="209"/>
      <c r="AZ75" s="209"/>
      <c r="BA75" s="210"/>
      <c r="BB75" s="211"/>
      <c r="BC75" s="212"/>
      <c r="BD75" s="212"/>
      <c r="BE75" s="212"/>
      <c r="BF75" s="212"/>
      <c r="BG75" s="212"/>
      <c r="BH75" s="212"/>
      <c r="BI75" s="212"/>
      <c r="BJ75" s="212"/>
      <c r="BK75" s="212"/>
      <c r="BL75" s="212"/>
      <c r="BM75" s="212"/>
      <c r="BN75" s="213"/>
    </row>
    <row r="76" spans="1:66" s="129" customFormat="1" hidden="1" x14ac:dyDescent="0.25">
      <c r="A76" s="112"/>
      <c r="B76" s="113"/>
      <c r="C76" s="114"/>
      <c r="D76" s="115"/>
      <c r="E76" s="114"/>
      <c r="F76" s="90" t="s">
        <v>120</v>
      </c>
      <c r="G76" s="91"/>
      <c r="H76" s="91"/>
      <c r="I76" s="91"/>
      <c r="J76" s="91"/>
      <c r="K76" s="91"/>
      <c r="L76" s="91"/>
      <c r="M76" s="91"/>
      <c r="N76" s="91"/>
      <c r="O76" s="92"/>
      <c r="P76" s="157">
        <f>P77+P78+P79</f>
        <v>3</v>
      </c>
      <c r="Q76" s="158"/>
      <c r="R76" s="158"/>
      <c r="S76" s="159"/>
      <c r="T76" s="164"/>
      <c r="U76" s="165"/>
      <c r="V76" s="165"/>
      <c r="W76" s="165"/>
      <c r="X76" s="165"/>
      <c r="Y76" s="165"/>
      <c r="Z76" s="165"/>
      <c r="AA76" s="166"/>
      <c r="AB76" s="225"/>
      <c r="AC76" s="226"/>
      <c r="AD76" s="226"/>
      <c r="AE76" s="227"/>
      <c r="AF76" s="225"/>
      <c r="AG76" s="226"/>
      <c r="AH76" s="226"/>
      <c r="AI76" s="227"/>
      <c r="AJ76" s="228"/>
      <c r="AK76" s="228"/>
      <c r="AL76" s="119"/>
      <c r="AM76" s="120"/>
      <c r="AN76" s="120"/>
      <c r="AO76" s="121"/>
      <c r="AP76" s="228"/>
      <c r="AQ76" s="119"/>
      <c r="AR76" s="121"/>
      <c r="AS76" s="119"/>
      <c r="AT76" s="120"/>
      <c r="AU76" s="120"/>
      <c r="AV76" s="120"/>
      <c r="AW76" s="121"/>
      <c r="AX76" s="173">
        <f>AX77+AX78+AX79</f>
        <v>38056.410000000003</v>
      </c>
      <c r="AY76" s="174"/>
      <c r="AZ76" s="174"/>
      <c r="BA76" s="175"/>
      <c r="BB76" s="189"/>
      <c r="BC76" s="177"/>
      <c r="BD76" s="177"/>
      <c r="BE76" s="177"/>
      <c r="BF76" s="177"/>
      <c r="BG76" s="177"/>
      <c r="BH76" s="177"/>
      <c r="BI76" s="177"/>
      <c r="BJ76" s="177"/>
      <c r="BK76" s="177"/>
      <c r="BL76" s="177"/>
      <c r="BM76" s="177"/>
      <c r="BN76" s="178"/>
    </row>
    <row r="77" spans="1:66" s="214" customFormat="1" x14ac:dyDescent="0.25">
      <c r="A77" s="190" t="s">
        <v>121</v>
      </c>
      <c r="B77" s="191"/>
      <c r="C77" s="192"/>
      <c r="D77" s="215"/>
      <c r="E77" s="216"/>
      <c r="F77" s="195" t="s">
        <v>122</v>
      </c>
      <c r="G77" s="196"/>
      <c r="H77" s="196"/>
      <c r="I77" s="196"/>
      <c r="J77" s="196"/>
      <c r="K77" s="196"/>
      <c r="L77" s="196"/>
      <c r="M77" s="196"/>
      <c r="N77" s="196"/>
      <c r="O77" s="197"/>
      <c r="P77" s="198">
        <v>1</v>
      </c>
      <c r="Q77" s="199"/>
      <c r="R77" s="199"/>
      <c r="S77" s="200"/>
      <c r="T77" s="204">
        <v>10469</v>
      </c>
      <c r="U77" s="205"/>
      <c r="V77" s="205"/>
      <c r="W77" s="205"/>
      <c r="X77" s="205"/>
      <c r="Y77" s="205"/>
      <c r="Z77" s="205"/>
      <c r="AA77" s="206"/>
      <c r="AB77" s="221"/>
      <c r="AC77" s="222"/>
      <c r="AD77" s="222"/>
      <c r="AE77" s="223"/>
      <c r="AF77" s="221"/>
      <c r="AG77" s="222"/>
      <c r="AH77" s="222"/>
      <c r="AI77" s="223"/>
      <c r="AJ77" s="224"/>
      <c r="AK77" s="224"/>
      <c r="AL77" s="201"/>
      <c r="AM77" s="202"/>
      <c r="AN77" s="202"/>
      <c r="AO77" s="203"/>
      <c r="AP77" s="224"/>
      <c r="AQ77" s="201"/>
      <c r="AR77" s="203"/>
      <c r="AS77" s="201">
        <v>2111.7800000000002</v>
      </c>
      <c r="AT77" s="202"/>
      <c r="AU77" s="202"/>
      <c r="AV77" s="202"/>
      <c r="AW77" s="203"/>
      <c r="AX77" s="208">
        <f>(T77+X77+AP77)*P77+AS77</f>
        <v>12580.78</v>
      </c>
      <c r="AY77" s="209"/>
      <c r="AZ77" s="209"/>
      <c r="BA77" s="210"/>
      <c r="BB77" s="211"/>
      <c r="BC77" s="212"/>
      <c r="BD77" s="212"/>
      <c r="BE77" s="212"/>
      <c r="BF77" s="212"/>
      <c r="BG77" s="212"/>
      <c r="BH77" s="212"/>
      <c r="BI77" s="212"/>
      <c r="BJ77" s="212"/>
      <c r="BK77" s="212"/>
      <c r="BL77" s="212"/>
      <c r="BM77" s="212"/>
      <c r="BN77" s="213"/>
    </row>
    <row r="78" spans="1:66" s="214" customFormat="1" x14ac:dyDescent="0.25">
      <c r="A78" s="190" t="s">
        <v>123</v>
      </c>
      <c r="B78" s="191"/>
      <c r="C78" s="192"/>
      <c r="D78" s="215"/>
      <c r="E78" s="216"/>
      <c r="F78" s="195" t="s">
        <v>122</v>
      </c>
      <c r="G78" s="196"/>
      <c r="H78" s="196"/>
      <c r="I78" s="196"/>
      <c r="J78" s="196"/>
      <c r="K78" s="196"/>
      <c r="L78" s="196"/>
      <c r="M78" s="196"/>
      <c r="N78" s="196"/>
      <c r="O78" s="197"/>
      <c r="P78" s="198">
        <v>1</v>
      </c>
      <c r="Q78" s="199"/>
      <c r="R78" s="199"/>
      <c r="S78" s="200"/>
      <c r="T78" s="204">
        <v>10469</v>
      </c>
      <c r="U78" s="205"/>
      <c r="V78" s="205"/>
      <c r="W78" s="205"/>
      <c r="X78" s="205"/>
      <c r="Y78" s="205"/>
      <c r="Z78" s="205"/>
      <c r="AA78" s="206"/>
      <c r="AB78" s="221"/>
      <c r="AC78" s="222"/>
      <c r="AD78" s="222"/>
      <c r="AE78" s="223"/>
      <c r="AF78" s="221"/>
      <c r="AG78" s="222"/>
      <c r="AH78" s="222"/>
      <c r="AI78" s="223"/>
      <c r="AJ78" s="224"/>
      <c r="AK78" s="224"/>
      <c r="AL78" s="201"/>
      <c r="AM78" s="202"/>
      <c r="AN78" s="202"/>
      <c r="AO78" s="203"/>
      <c r="AP78" s="224"/>
      <c r="AQ78" s="201"/>
      <c r="AR78" s="203"/>
      <c r="AS78" s="201">
        <v>2111.7800000000002</v>
      </c>
      <c r="AT78" s="202"/>
      <c r="AU78" s="202"/>
      <c r="AV78" s="202"/>
      <c r="AW78" s="203"/>
      <c r="AX78" s="208">
        <f>(T78+X78+AP78)*P78+AS78</f>
        <v>12580.78</v>
      </c>
      <c r="AY78" s="209"/>
      <c r="AZ78" s="209"/>
      <c r="BA78" s="210"/>
      <c r="BB78" s="211"/>
      <c r="BC78" s="212"/>
      <c r="BD78" s="212"/>
      <c r="BE78" s="212"/>
      <c r="BF78" s="212"/>
      <c r="BG78" s="212"/>
      <c r="BH78" s="212"/>
      <c r="BI78" s="212"/>
      <c r="BJ78" s="212"/>
      <c r="BK78" s="212"/>
      <c r="BL78" s="212"/>
      <c r="BM78" s="212"/>
      <c r="BN78" s="213"/>
    </row>
    <row r="79" spans="1:66" s="214" customFormat="1" x14ac:dyDescent="0.25">
      <c r="A79" s="190" t="s">
        <v>124</v>
      </c>
      <c r="B79" s="191"/>
      <c r="C79" s="192"/>
      <c r="D79" s="215"/>
      <c r="E79" s="216"/>
      <c r="F79" s="195" t="s">
        <v>122</v>
      </c>
      <c r="G79" s="196"/>
      <c r="H79" s="196"/>
      <c r="I79" s="196"/>
      <c r="J79" s="196"/>
      <c r="K79" s="196"/>
      <c r="L79" s="196"/>
      <c r="M79" s="196"/>
      <c r="N79" s="196"/>
      <c r="O79" s="197"/>
      <c r="P79" s="198">
        <v>1</v>
      </c>
      <c r="Q79" s="199"/>
      <c r="R79" s="199"/>
      <c r="S79" s="200"/>
      <c r="T79" s="204">
        <v>10469</v>
      </c>
      <c r="U79" s="205"/>
      <c r="V79" s="205"/>
      <c r="W79" s="205"/>
      <c r="X79" s="205"/>
      <c r="Y79" s="205"/>
      <c r="Z79" s="205"/>
      <c r="AA79" s="206"/>
      <c r="AB79" s="221"/>
      <c r="AC79" s="222"/>
      <c r="AD79" s="222"/>
      <c r="AE79" s="223"/>
      <c r="AF79" s="221"/>
      <c r="AG79" s="222"/>
      <c r="AH79" s="222"/>
      <c r="AI79" s="223"/>
      <c r="AJ79" s="224"/>
      <c r="AK79" s="224"/>
      <c r="AL79" s="201"/>
      <c r="AM79" s="202"/>
      <c r="AN79" s="202"/>
      <c r="AO79" s="203"/>
      <c r="AP79" s="224">
        <v>314.07</v>
      </c>
      <c r="AQ79" s="201"/>
      <c r="AR79" s="203"/>
      <c r="AS79" s="201">
        <v>2111.7800000000002</v>
      </c>
      <c r="AT79" s="202"/>
      <c r="AU79" s="202"/>
      <c r="AV79" s="202"/>
      <c r="AW79" s="203"/>
      <c r="AX79" s="208">
        <f>(T79+X79+AP79)*P79+AS79</f>
        <v>12894.85</v>
      </c>
      <c r="AY79" s="209"/>
      <c r="AZ79" s="209"/>
      <c r="BA79" s="210"/>
      <c r="BB79" s="211"/>
      <c r="BC79" s="212"/>
      <c r="BD79" s="212"/>
      <c r="BE79" s="212"/>
      <c r="BF79" s="212"/>
      <c r="BG79" s="212"/>
      <c r="BH79" s="212"/>
      <c r="BI79" s="212"/>
      <c r="BJ79" s="212"/>
      <c r="BK79" s="212"/>
      <c r="BL79" s="212"/>
      <c r="BM79" s="212"/>
      <c r="BN79" s="213"/>
    </row>
    <row r="80" spans="1:66" s="129" customFormat="1" hidden="1" x14ac:dyDescent="0.25">
      <c r="A80" s="126"/>
      <c r="B80" s="127"/>
      <c r="C80" s="185"/>
      <c r="D80" s="115"/>
      <c r="E80" s="114"/>
      <c r="F80" s="90" t="s">
        <v>125</v>
      </c>
      <c r="G80" s="91"/>
      <c r="H80" s="91"/>
      <c r="I80" s="91"/>
      <c r="J80" s="91"/>
      <c r="K80" s="91"/>
      <c r="L80" s="91"/>
      <c r="M80" s="91"/>
      <c r="N80" s="91"/>
      <c r="O80" s="92"/>
      <c r="P80" s="157">
        <f>P81</f>
        <v>1</v>
      </c>
      <c r="Q80" s="158"/>
      <c r="R80" s="158"/>
      <c r="S80" s="159"/>
      <c r="T80" s="164"/>
      <c r="U80" s="165"/>
      <c r="V80" s="165"/>
      <c r="W80" s="165"/>
      <c r="X80" s="165"/>
      <c r="Y80" s="165"/>
      <c r="Z80" s="165"/>
      <c r="AA80" s="166"/>
      <c r="AB80" s="225"/>
      <c r="AC80" s="226"/>
      <c r="AD80" s="226"/>
      <c r="AE80" s="227"/>
      <c r="AF80" s="225"/>
      <c r="AG80" s="226"/>
      <c r="AH80" s="226"/>
      <c r="AI80" s="227"/>
      <c r="AJ80" s="228"/>
      <c r="AK80" s="228"/>
      <c r="AL80" s="119"/>
      <c r="AM80" s="120"/>
      <c r="AN80" s="120"/>
      <c r="AO80" s="121"/>
      <c r="AP80" s="122"/>
      <c r="AQ80" s="119"/>
      <c r="AR80" s="121"/>
      <c r="AS80" s="119"/>
      <c r="AT80" s="120"/>
      <c r="AU80" s="120"/>
      <c r="AV80" s="120"/>
      <c r="AW80" s="121"/>
      <c r="AX80" s="173">
        <f>AX81</f>
        <v>11712</v>
      </c>
      <c r="AY80" s="174"/>
      <c r="AZ80" s="174"/>
      <c r="BA80" s="175"/>
      <c r="BB80" s="189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/>
      <c r="BM80" s="177"/>
      <c r="BN80" s="178"/>
    </row>
    <row r="81" spans="1:67" s="214" customFormat="1" x14ac:dyDescent="0.25">
      <c r="A81" s="190" t="s">
        <v>126</v>
      </c>
      <c r="B81" s="191"/>
      <c r="C81" s="192"/>
      <c r="D81" s="215"/>
      <c r="E81" s="216"/>
      <c r="F81" s="195" t="s">
        <v>127</v>
      </c>
      <c r="G81" s="196"/>
      <c r="H81" s="196"/>
      <c r="I81" s="196"/>
      <c r="J81" s="196"/>
      <c r="K81" s="196"/>
      <c r="L81" s="196"/>
      <c r="M81" s="196"/>
      <c r="N81" s="196"/>
      <c r="O81" s="197"/>
      <c r="P81" s="198">
        <v>1</v>
      </c>
      <c r="Q81" s="199"/>
      <c r="R81" s="199"/>
      <c r="S81" s="200"/>
      <c r="T81" s="204">
        <v>11712</v>
      </c>
      <c r="U81" s="205"/>
      <c r="V81" s="205"/>
      <c r="W81" s="205"/>
      <c r="X81" s="205"/>
      <c r="Y81" s="205"/>
      <c r="Z81" s="205"/>
      <c r="AA81" s="206"/>
      <c r="AB81" s="221"/>
      <c r="AC81" s="222"/>
      <c r="AD81" s="222"/>
      <c r="AE81" s="223"/>
      <c r="AF81" s="221"/>
      <c r="AG81" s="222"/>
      <c r="AH81" s="222"/>
      <c r="AI81" s="223"/>
      <c r="AJ81" s="224"/>
      <c r="AK81" s="224"/>
      <c r="AL81" s="201"/>
      <c r="AM81" s="202"/>
      <c r="AN81" s="202"/>
      <c r="AO81" s="203"/>
      <c r="AP81" s="217"/>
      <c r="AQ81" s="201"/>
      <c r="AR81" s="203"/>
      <c r="AS81" s="201"/>
      <c r="AT81" s="202"/>
      <c r="AU81" s="202"/>
      <c r="AV81" s="202"/>
      <c r="AW81" s="203"/>
      <c r="AX81" s="208">
        <f t="shared" ref="AX81" si="3">(T81+X81)*P81</f>
        <v>11712</v>
      </c>
      <c r="AY81" s="209"/>
      <c r="AZ81" s="209"/>
      <c r="BA81" s="210"/>
      <c r="BB81" s="211"/>
      <c r="BC81" s="212"/>
      <c r="BD81" s="212"/>
      <c r="BE81" s="212"/>
      <c r="BF81" s="212"/>
      <c r="BG81" s="212"/>
      <c r="BH81" s="212"/>
      <c r="BI81" s="212"/>
      <c r="BJ81" s="212"/>
      <c r="BK81" s="212"/>
      <c r="BL81" s="212"/>
      <c r="BM81" s="212"/>
      <c r="BN81" s="213"/>
    </row>
    <row r="82" spans="1:67" s="214" customFormat="1" x14ac:dyDescent="0.25">
      <c r="A82" s="190" t="s">
        <v>128</v>
      </c>
      <c r="B82" s="191"/>
      <c r="C82" s="192"/>
      <c r="D82" s="215"/>
      <c r="E82" s="216"/>
      <c r="F82" s="195" t="s">
        <v>129</v>
      </c>
      <c r="G82" s="196"/>
      <c r="H82" s="196"/>
      <c r="I82" s="196"/>
      <c r="J82" s="196"/>
      <c r="K82" s="196"/>
      <c r="L82" s="196"/>
      <c r="M82" s="196"/>
      <c r="N82" s="196"/>
      <c r="O82" s="197"/>
      <c r="P82" s="198">
        <v>1</v>
      </c>
      <c r="Q82" s="199"/>
      <c r="R82" s="199"/>
      <c r="S82" s="200"/>
      <c r="T82" s="204">
        <v>12347</v>
      </c>
      <c r="U82" s="205"/>
      <c r="V82" s="205"/>
      <c r="W82" s="205"/>
      <c r="X82" s="205"/>
      <c r="Y82" s="205"/>
      <c r="Z82" s="205"/>
      <c r="AA82" s="206"/>
      <c r="AB82" s="242"/>
      <c r="AC82" s="243"/>
      <c r="AD82" s="243"/>
      <c r="AE82" s="244"/>
      <c r="AF82" s="242"/>
      <c r="AG82" s="243"/>
      <c r="AH82" s="243"/>
      <c r="AI82" s="244"/>
      <c r="AJ82" s="245"/>
      <c r="AK82" s="245"/>
      <c r="AL82" s="201"/>
      <c r="AM82" s="202"/>
      <c r="AN82" s="202"/>
      <c r="AO82" s="203"/>
      <c r="AP82" s="245"/>
      <c r="AQ82" s="246"/>
      <c r="AR82" s="247"/>
      <c r="AS82" s="201"/>
      <c r="AT82" s="202"/>
      <c r="AU82" s="202"/>
      <c r="AV82" s="202"/>
      <c r="AW82" s="203"/>
      <c r="AX82" s="208">
        <f>(T82+X82)*P82+AQ82+AP82</f>
        <v>12347</v>
      </c>
      <c r="AY82" s="209"/>
      <c r="AZ82" s="209"/>
      <c r="BA82" s="210"/>
      <c r="BB82" s="211"/>
      <c r="BC82" s="212"/>
      <c r="BD82" s="212"/>
      <c r="BE82" s="212"/>
      <c r="BF82" s="212"/>
      <c r="BG82" s="212"/>
      <c r="BH82" s="212"/>
      <c r="BI82" s="212"/>
      <c r="BJ82" s="212"/>
      <c r="BK82" s="212"/>
      <c r="BL82" s="212"/>
      <c r="BM82" s="212"/>
      <c r="BN82" s="213"/>
    </row>
    <row r="83" spans="1:67" s="214" customFormat="1" x14ac:dyDescent="0.25">
      <c r="A83" s="190" t="s">
        <v>130</v>
      </c>
      <c r="B83" s="191"/>
      <c r="C83" s="192"/>
      <c r="D83" s="215"/>
      <c r="E83" s="216"/>
      <c r="F83" s="195" t="s">
        <v>129</v>
      </c>
      <c r="G83" s="196"/>
      <c r="H83" s="196"/>
      <c r="I83" s="196"/>
      <c r="J83" s="196"/>
      <c r="K83" s="196"/>
      <c r="L83" s="196"/>
      <c r="M83" s="196"/>
      <c r="N83" s="196"/>
      <c r="O83" s="197"/>
      <c r="P83" s="198">
        <v>0.5</v>
      </c>
      <c r="Q83" s="199"/>
      <c r="R83" s="199"/>
      <c r="S83" s="200"/>
      <c r="T83" s="204">
        <v>12347</v>
      </c>
      <c r="U83" s="205"/>
      <c r="V83" s="205"/>
      <c r="W83" s="205"/>
      <c r="X83" s="205"/>
      <c r="Y83" s="205"/>
      <c r="Z83" s="205"/>
      <c r="AA83" s="206"/>
      <c r="AB83" s="242"/>
      <c r="AC83" s="243"/>
      <c r="AD83" s="243"/>
      <c r="AE83" s="244"/>
      <c r="AF83" s="242"/>
      <c r="AG83" s="243"/>
      <c r="AH83" s="243"/>
      <c r="AI83" s="244"/>
      <c r="AJ83" s="245"/>
      <c r="AK83" s="245"/>
      <c r="AL83" s="201"/>
      <c r="AM83" s="202"/>
      <c r="AN83" s="202"/>
      <c r="AO83" s="203"/>
      <c r="AP83" s="245"/>
      <c r="AQ83" s="246"/>
      <c r="AR83" s="247"/>
      <c r="AS83" s="201"/>
      <c r="AT83" s="202"/>
      <c r="AU83" s="202"/>
      <c r="AV83" s="202"/>
      <c r="AW83" s="203"/>
      <c r="AX83" s="208">
        <f t="shared" ref="AX83" si="4">(T83+X83)*P83+AQ83</f>
        <v>6173.5</v>
      </c>
      <c r="AY83" s="209"/>
      <c r="AZ83" s="209"/>
      <c r="BA83" s="210"/>
      <c r="BB83" s="211"/>
      <c r="BC83" s="212"/>
      <c r="BD83" s="212"/>
      <c r="BE83" s="212"/>
      <c r="BF83" s="212"/>
      <c r="BG83" s="212"/>
      <c r="BH83" s="212"/>
      <c r="BI83" s="212"/>
      <c r="BJ83" s="212"/>
      <c r="BK83" s="212"/>
      <c r="BL83" s="212"/>
      <c r="BM83" s="212"/>
      <c r="BN83" s="213"/>
    </row>
    <row r="84" spans="1:67" s="214" customFormat="1" x14ac:dyDescent="0.25">
      <c r="A84" s="190" t="s">
        <v>128</v>
      </c>
      <c r="B84" s="191"/>
      <c r="C84" s="192"/>
      <c r="D84" s="215"/>
      <c r="E84" s="216"/>
      <c r="F84" s="195" t="s">
        <v>131</v>
      </c>
      <c r="G84" s="196"/>
      <c r="H84" s="196"/>
      <c r="I84" s="196"/>
      <c r="J84" s="196"/>
      <c r="K84" s="196"/>
      <c r="L84" s="196"/>
      <c r="M84" s="196"/>
      <c r="N84" s="196"/>
      <c r="O84" s="197"/>
      <c r="P84" s="198">
        <v>0.25</v>
      </c>
      <c r="Q84" s="199"/>
      <c r="R84" s="199"/>
      <c r="S84" s="200"/>
      <c r="T84" s="204">
        <v>11712</v>
      </c>
      <c r="U84" s="205"/>
      <c r="V84" s="205"/>
      <c r="W84" s="205"/>
      <c r="X84" s="205"/>
      <c r="Y84" s="205"/>
      <c r="Z84" s="205"/>
      <c r="AA84" s="206"/>
      <c r="AB84" s="242"/>
      <c r="AC84" s="243"/>
      <c r="AD84" s="243"/>
      <c r="AE84" s="244"/>
      <c r="AF84" s="242"/>
      <c r="AG84" s="243"/>
      <c r="AH84" s="243"/>
      <c r="AI84" s="244"/>
      <c r="AJ84" s="245"/>
      <c r="AK84" s="245"/>
      <c r="AL84" s="201"/>
      <c r="AM84" s="202"/>
      <c r="AN84" s="202"/>
      <c r="AO84" s="203"/>
      <c r="AP84" s="245"/>
      <c r="AQ84" s="208"/>
      <c r="AR84" s="210"/>
      <c r="AS84" s="201"/>
      <c r="AT84" s="202"/>
      <c r="AU84" s="202"/>
      <c r="AV84" s="202"/>
      <c r="AW84" s="203"/>
      <c r="AX84" s="208">
        <f t="shared" ref="AX84:AX86" si="5">(T84+X84)*P84</f>
        <v>2928</v>
      </c>
      <c r="AY84" s="209"/>
      <c r="AZ84" s="209"/>
      <c r="BA84" s="210"/>
      <c r="BB84" s="211"/>
      <c r="BC84" s="212"/>
      <c r="BD84" s="212"/>
      <c r="BE84" s="212"/>
      <c r="BF84" s="212"/>
      <c r="BG84" s="212"/>
      <c r="BH84" s="212"/>
      <c r="BI84" s="212"/>
      <c r="BJ84" s="212"/>
      <c r="BK84" s="212"/>
      <c r="BL84" s="212"/>
      <c r="BM84" s="212"/>
      <c r="BN84" s="213"/>
    </row>
    <row r="85" spans="1:67" s="214" customFormat="1" x14ac:dyDescent="0.25">
      <c r="A85" s="248" t="s">
        <v>132</v>
      </c>
      <c r="B85" s="249"/>
      <c r="C85" s="250"/>
      <c r="D85" s="215"/>
      <c r="E85" s="216"/>
      <c r="F85" s="195" t="s">
        <v>133</v>
      </c>
      <c r="G85" s="196"/>
      <c r="H85" s="196"/>
      <c r="I85" s="196"/>
      <c r="J85" s="196"/>
      <c r="K85" s="196"/>
      <c r="L85" s="196"/>
      <c r="M85" s="196"/>
      <c r="N85" s="196"/>
      <c r="O85" s="197"/>
      <c r="P85" s="198">
        <v>0.5</v>
      </c>
      <c r="Q85" s="199"/>
      <c r="R85" s="199"/>
      <c r="S85" s="200"/>
      <c r="T85" s="204">
        <v>11712</v>
      </c>
      <c r="U85" s="205"/>
      <c r="V85" s="205"/>
      <c r="W85" s="205"/>
      <c r="X85" s="205"/>
      <c r="Y85" s="205"/>
      <c r="Z85" s="205"/>
      <c r="AA85" s="206"/>
      <c r="AB85" s="242"/>
      <c r="AC85" s="243"/>
      <c r="AD85" s="243"/>
      <c r="AE85" s="244"/>
      <c r="AF85" s="242"/>
      <c r="AG85" s="243"/>
      <c r="AH85" s="243"/>
      <c r="AI85" s="244"/>
      <c r="AJ85" s="245"/>
      <c r="AK85" s="245"/>
      <c r="AL85" s="201"/>
      <c r="AM85" s="202"/>
      <c r="AN85" s="202"/>
      <c r="AO85" s="203"/>
      <c r="AP85" s="245"/>
      <c r="AQ85" s="208"/>
      <c r="AR85" s="210"/>
      <c r="AS85" s="201"/>
      <c r="AT85" s="202"/>
      <c r="AU85" s="202"/>
      <c r="AV85" s="202"/>
      <c r="AW85" s="203"/>
      <c r="AX85" s="208">
        <f t="shared" si="5"/>
        <v>5856</v>
      </c>
      <c r="AY85" s="209"/>
      <c r="AZ85" s="209"/>
      <c r="BA85" s="210"/>
      <c r="BB85" s="211"/>
      <c r="BC85" s="212"/>
      <c r="BD85" s="212"/>
      <c r="BE85" s="212"/>
      <c r="BF85" s="212"/>
      <c r="BG85" s="212"/>
      <c r="BH85" s="212"/>
      <c r="BI85" s="212"/>
      <c r="BJ85" s="212"/>
      <c r="BK85" s="212"/>
      <c r="BL85" s="212"/>
      <c r="BM85" s="212"/>
      <c r="BN85" s="213"/>
    </row>
    <row r="86" spans="1:67" s="214" customFormat="1" x14ac:dyDescent="0.25">
      <c r="A86" s="248" t="s">
        <v>132</v>
      </c>
      <c r="B86" s="249"/>
      <c r="C86" s="250"/>
      <c r="D86" s="215"/>
      <c r="E86" s="216"/>
      <c r="F86" s="195" t="s">
        <v>134</v>
      </c>
      <c r="G86" s="196"/>
      <c r="H86" s="196"/>
      <c r="I86" s="196"/>
      <c r="J86" s="196"/>
      <c r="K86" s="196"/>
      <c r="L86" s="196"/>
      <c r="M86" s="196"/>
      <c r="N86" s="196"/>
      <c r="O86" s="197"/>
      <c r="P86" s="198">
        <v>0.75</v>
      </c>
      <c r="Q86" s="199"/>
      <c r="R86" s="199"/>
      <c r="S86" s="200"/>
      <c r="T86" s="204">
        <v>11712</v>
      </c>
      <c r="U86" s="205"/>
      <c r="V86" s="205"/>
      <c r="W86" s="205"/>
      <c r="X86" s="205"/>
      <c r="Y86" s="205"/>
      <c r="Z86" s="205"/>
      <c r="AA86" s="206"/>
      <c r="AB86" s="242"/>
      <c r="AC86" s="243"/>
      <c r="AD86" s="243"/>
      <c r="AE86" s="244"/>
      <c r="AF86" s="242"/>
      <c r="AG86" s="243"/>
      <c r="AH86" s="243"/>
      <c r="AI86" s="244"/>
      <c r="AJ86" s="245"/>
      <c r="AK86" s="245"/>
      <c r="AL86" s="201"/>
      <c r="AM86" s="202"/>
      <c r="AN86" s="202"/>
      <c r="AO86" s="203"/>
      <c r="AP86" s="245"/>
      <c r="AQ86" s="208"/>
      <c r="AR86" s="210"/>
      <c r="AS86" s="201"/>
      <c r="AT86" s="202"/>
      <c r="AU86" s="202"/>
      <c r="AV86" s="202"/>
      <c r="AW86" s="203"/>
      <c r="AX86" s="208">
        <f t="shared" si="5"/>
        <v>8784</v>
      </c>
      <c r="AY86" s="209"/>
      <c r="AZ86" s="209"/>
      <c r="BA86" s="210"/>
      <c r="BB86" s="211"/>
      <c r="BC86" s="212"/>
      <c r="BD86" s="212"/>
      <c r="BE86" s="212"/>
      <c r="BF86" s="212"/>
      <c r="BG86" s="212"/>
      <c r="BH86" s="212"/>
      <c r="BI86" s="212"/>
      <c r="BJ86" s="212"/>
      <c r="BK86" s="212"/>
      <c r="BL86" s="212"/>
      <c r="BM86" s="212"/>
      <c r="BN86" s="213"/>
    </row>
    <row r="87" spans="1:67" s="214" customFormat="1" x14ac:dyDescent="0.25">
      <c r="A87" s="190" t="s">
        <v>135</v>
      </c>
      <c r="B87" s="191"/>
      <c r="C87" s="192"/>
      <c r="D87" s="215"/>
      <c r="E87" s="216"/>
      <c r="F87" s="195" t="s">
        <v>136</v>
      </c>
      <c r="G87" s="196"/>
      <c r="H87" s="196"/>
      <c r="I87" s="196"/>
      <c r="J87" s="196"/>
      <c r="K87" s="196"/>
      <c r="L87" s="196"/>
      <c r="M87" s="196"/>
      <c r="N87" s="196"/>
      <c r="O87" s="197"/>
      <c r="P87" s="198">
        <v>0.75</v>
      </c>
      <c r="Q87" s="199"/>
      <c r="R87" s="199"/>
      <c r="S87" s="200"/>
      <c r="T87" s="201">
        <v>11913</v>
      </c>
      <c r="U87" s="202"/>
      <c r="V87" s="202"/>
      <c r="W87" s="202"/>
      <c r="X87" s="202"/>
      <c r="Y87" s="202"/>
      <c r="Z87" s="202"/>
      <c r="AA87" s="203"/>
      <c r="AB87" s="242"/>
      <c r="AC87" s="243"/>
      <c r="AD87" s="243"/>
      <c r="AE87" s="244"/>
      <c r="AF87" s="242"/>
      <c r="AG87" s="243"/>
      <c r="AH87" s="243"/>
      <c r="AI87" s="244"/>
      <c r="AJ87" s="245"/>
      <c r="AK87" s="245"/>
      <c r="AL87" s="201"/>
      <c r="AM87" s="202"/>
      <c r="AN87" s="202"/>
      <c r="AO87" s="203"/>
      <c r="AP87" s="245"/>
      <c r="AQ87" s="208"/>
      <c r="AR87" s="210"/>
      <c r="AS87" s="201"/>
      <c r="AT87" s="202"/>
      <c r="AU87" s="202"/>
      <c r="AV87" s="202"/>
      <c r="AW87" s="203"/>
      <c r="AX87" s="208">
        <f>(T87+X87+AP87)*P87</f>
        <v>8934.75</v>
      </c>
      <c r="AY87" s="209"/>
      <c r="AZ87" s="209"/>
      <c r="BA87" s="210"/>
      <c r="BB87" s="211"/>
      <c r="BC87" s="212"/>
      <c r="BD87" s="212"/>
      <c r="BE87" s="212"/>
      <c r="BF87" s="212"/>
      <c r="BG87" s="212"/>
      <c r="BH87" s="212"/>
      <c r="BI87" s="212"/>
      <c r="BJ87" s="212"/>
      <c r="BK87" s="212"/>
      <c r="BL87" s="212"/>
      <c r="BM87" s="212"/>
      <c r="BN87" s="213"/>
    </row>
    <row r="88" spans="1:67" s="214" customFormat="1" x14ac:dyDescent="0.25">
      <c r="A88" s="190" t="s">
        <v>137</v>
      </c>
      <c r="B88" s="191"/>
      <c r="C88" s="192"/>
      <c r="D88" s="215"/>
      <c r="E88" s="216"/>
      <c r="F88" s="195" t="s">
        <v>138</v>
      </c>
      <c r="G88" s="196"/>
      <c r="H88" s="196"/>
      <c r="I88" s="196"/>
      <c r="J88" s="196"/>
      <c r="K88" s="196"/>
      <c r="L88" s="196"/>
      <c r="M88" s="196"/>
      <c r="N88" s="196"/>
      <c r="O88" s="197"/>
      <c r="P88" s="198">
        <v>1</v>
      </c>
      <c r="Q88" s="199"/>
      <c r="R88" s="199"/>
      <c r="S88" s="200"/>
      <c r="T88" s="201">
        <v>12125</v>
      </c>
      <c r="U88" s="202"/>
      <c r="V88" s="202"/>
      <c r="W88" s="202"/>
      <c r="X88" s="202"/>
      <c r="Y88" s="202"/>
      <c r="Z88" s="202"/>
      <c r="AA88" s="203"/>
      <c r="AB88" s="242"/>
      <c r="AC88" s="243"/>
      <c r="AD88" s="243"/>
      <c r="AE88" s="244"/>
      <c r="AF88" s="242"/>
      <c r="AG88" s="243"/>
      <c r="AH88" s="243"/>
      <c r="AI88" s="244"/>
      <c r="AJ88" s="245"/>
      <c r="AK88" s="245"/>
      <c r="AL88" s="201"/>
      <c r="AM88" s="202"/>
      <c r="AN88" s="202"/>
      <c r="AO88" s="203"/>
      <c r="AP88" s="245"/>
      <c r="AQ88" s="208"/>
      <c r="AR88" s="210"/>
      <c r="AS88" s="201"/>
      <c r="AT88" s="202"/>
      <c r="AU88" s="202"/>
      <c r="AV88" s="202"/>
      <c r="AW88" s="203"/>
      <c r="AX88" s="208">
        <f t="shared" ref="AX88" si="6">(T88+X88+AP88)*P88</f>
        <v>12125</v>
      </c>
      <c r="AY88" s="209"/>
      <c r="AZ88" s="209"/>
      <c r="BA88" s="210"/>
      <c r="BB88" s="211"/>
      <c r="BC88" s="212"/>
      <c r="BD88" s="212"/>
      <c r="BE88" s="212"/>
      <c r="BF88" s="212"/>
      <c r="BG88" s="212"/>
      <c r="BH88" s="212"/>
      <c r="BI88" s="212"/>
      <c r="BJ88" s="212"/>
      <c r="BK88" s="212"/>
      <c r="BL88" s="212"/>
      <c r="BM88" s="212"/>
      <c r="BN88" s="213"/>
    </row>
    <row r="89" spans="1:67" s="129" customFormat="1" hidden="1" x14ac:dyDescent="0.25">
      <c r="A89" s="251"/>
      <c r="B89" s="252"/>
      <c r="C89" s="253"/>
      <c r="D89" s="115"/>
      <c r="E89" s="114"/>
      <c r="F89" s="254" t="s">
        <v>139</v>
      </c>
      <c r="G89" s="255"/>
      <c r="H89" s="255"/>
      <c r="I89" s="255"/>
      <c r="J89" s="255"/>
      <c r="K89" s="255"/>
      <c r="L89" s="255"/>
      <c r="M89" s="255"/>
      <c r="N89" s="255"/>
      <c r="O89" s="256"/>
      <c r="P89" s="157">
        <f>P91+P92+P90</f>
        <v>3.5</v>
      </c>
      <c r="Q89" s="158"/>
      <c r="R89" s="158"/>
      <c r="S89" s="159"/>
      <c r="T89" s="164"/>
      <c r="U89" s="165"/>
      <c r="V89" s="165"/>
      <c r="W89" s="165"/>
      <c r="X89" s="165"/>
      <c r="Y89" s="165"/>
      <c r="Z89" s="165"/>
      <c r="AA89" s="166"/>
      <c r="AB89" s="257"/>
      <c r="AC89" s="258"/>
      <c r="AD89" s="258"/>
      <c r="AE89" s="259"/>
      <c r="AF89" s="257"/>
      <c r="AG89" s="258"/>
      <c r="AH89" s="258"/>
      <c r="AI89" s="259"/>
      <c r="AJ89" s="260"/>
      <c r="AK89" s="260"/>
      <c r="AL89" s="119"/>
      <c r="AM89" s="120"/>
      <c r="AN89" s="120"/>
      <c r="AO89" s="121"/>
      <c r="AP89" s="260"/>
      <c r="AQ89" s="173"/>
      <c r="AR89" s="175"/>
      <c r="AS89" s="119"/>
      <c r="AT89" s="120"/>
      <c r="AU89" s="120"/>
      <c r="AV89" s="120"/>
      <c r="AW89" s="121"/>
      <c r="AX89" s="173">
        <f>AX90+AX91+AX92</f>
        <v>54181.08</v>
      </c>
      <c r="AY89" s="174"/>
      <c r="AZ89" s="174"/>
      <c r="BA89" s="175"/>
      <c r="BB89" s="189"/>
      <c r="BC89" s="177"/>
      <c r="BD89" s="177"/>
      <c r="BE89" s="177"/>
      <c r="BF89" s="177"/>
      <c r="BG89" s="177"/>
      <c r="BH89" s="177"/>
      <c r="BI89" s="177"/>
      <c r="BJ89" s="177"/>
      <c r="BK89" s="177"/>
      <c r="BL89" s="177"/>
      <c r="BM89" s="177"/>
      <c r="BN89" s="178"/>
    </row>
    <row r="90" spans="1:67" x14ac:dyDescent="0.25">
      <c r="A90" s="190" t="s">
        <v>110</v>
      </c>
      <c r="B90" s="191"/>
      <c r="C90" s="192"/>
      <c r="D90" s="130"/>
      <c r="E90" s="131"/>
      <c r="F90" s="261" t="s">
        <v>140</v>
      </c>
      <c r="G90" s="262"/>
      <c r="H90" s="262"/>
      <c r="I90" s="262"/>
      <c r="J90" s="262"/>
      <c r="K90" s="262"/>
      <c r="L90" s="262"/>
      <c r="M90" s="262"/>
      <c r="N90" s="262"/>
      <c r="O90" s="263"/>
      <c r="P90" s="69">
        <v>0.5</v>
      </c>
      <c r="Q90" s="70"/>
      <c r="R90" s="70"/>
      <c r="S90" s="71"/>
      <c r="T90" s="75">
        <v>12580</v>
      </c>
      <c r="U90" s="76"/>
      <c r="V90" s="76"/>
      <c r="W90" s="76"/>
      <c r="X90" s="76"/>
      <c r="Y90" s="76"/>
      <c r="Z90" s="76"/>
      <c r="AA90" s="77"/>
      <c r="AB90" s="264"/>
      <c r="AC90" s="265"/>
      <c r="AD90" s="265"/>
      <c r="AE90" s="266"/>
      <c r="AF90" s="264"/>
      <c r="AG90" s="265"/>
      <c r="AH90" s="265"/>
      <c r="AI90" s="266"/>
      <c r="AJ90" s="267"/>
      <c r="AK90" s="267"/>
      <c r="AL90" s="72"/>
      <c r="AM90" s="73"/>
      <c r="AN90" s="73"/>
      <c r="AO90" s="74"/>
      <c r="AP90" s="267"/>
      <c r="AQ90" s="79"/>
      <c r="AR90" s="81"/>
      <c r="AS90" s="72">
        <v>2537.77</v>
      </c>
      <c r="AT90" s="73"/>
      <c r="AU90" s="73"/>
      <c r="AV90" s="73"/>
      <c r="AW90" s="74"/>
      <c r="AX90" s="79">
        <f>(T90+X90+AP90)*P90+AS90</f>
        <v>8827.77</v>
      </c>
      <c r="AY90" s="80"/>
      <c r="AZ90" s="80"/>
      <c r="BA90" s="81"/>
      <c r="BB90" s="82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  <c r="BN90" s="84"/>
    </row>
    <row r="91" spans="1:67" x14ac:dyDescent="0.25">
      <c r="A91" s="190" t="s">
        <v>141</v>
      </c>
      <c r="B91" s="191"/>
      <c r="C91" s="192"/>
      <c r="D91" s="130"/>
      <c r="E91" s="131"/>
      <c r="F91" s="261" t="s">
        <v>140</v>
      </c>
      <c r="G91" s="262"/>
      <c r="H91" s="262"/>
      <c r="I91" s="262"/>
      <c r="J91" s="262"/>
      <c r="K91" s="262"/>
      <c r="L91" s="262"/>
      <c r="M91" s="262"/>
      <c r="N91" s="262"/>
      <c r="O91" s="263"/>
      <c r="P91" s="69">
        <v>1</v>
      </c>
      <c r="Q91" s="70"/>
      <c r="R91" s="70"/>
      <c r="S91" s="71"/>
      <c r="T91" s="75">
        <v>12580</v>
      </c>
      <c r="U91" s="76"/>
      <c r="V91" s="76"/>
      <c r="W91" s="76"/>
      <c r="X91" s="76"/>
      <c r="Y91" s="76"/>
      <c r="Z91" s="76"/>
      <c r="AA91" s="77"/>
      <c r="AB91" s="264"/>
      <c r="AC91" s="265"/>
      <c r="AD91" s="265"/>
      <c r="AE91" s="266"/>
      <c r="AF91" s="264"/>
      <c r="AG91" s="265"/>
      <c r="AH91" s="265"/>
      <c r="AI91" s="266"/>
      <c r="AJ91" s="267"/>
      <c r="AK91" s="267"/>
      <c r="AL91" s="72"/>
      <c r="AM91" s="73"/>
      <c r="AN91" s="73"/>
      <c r="AO91" s="74"/>
      <c r="AP91" s="267"/>
      <c r="AQ91" s="79"/>
      <c r="AR91" s="81"/>
      <c r="AS91" s="72">
        <v>2537.77</v>
      </c>
      <c r="AT91" s="73"/>
      <c r="AU91" s="73"/>
      <c r="AV91" s="73"/>
      <c r="AW91" s="74"/>
      <c r="AX91" s="79">
        <f>(T91+X91+AP91)*P91+AS91</f>
        <v>15117.77</v>
      </c>
      <c r="AY91" s="80"/>
      <c r="AZ91" s="80"/>
      <c r="BA91" s="81"/>
      <c r="BB91" s="82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  <c r="BN91" s="84"/>
    </row>
    <row r="92" spans="1:67" x14ac:dyDescent="0.25">
      <c r="A92" s="190" t="s">
        <v>142</v>
      </c>
      <c r="B92" s="191"/>
      <c r="C92" s="192"/>
      <c r="D92" s="130"/>
      <c r="E92" s="131"/>
      <c r="F92" s="261" t="s">
        <v>140</v>
      </c>
      <c r="G92" s="262"/>
      <c r="H92" s="262"/>
      <c r="I92" s="262"/>
      <c r="J92" s="262"/>
      <c r="K92" s="262"/>
      <c r="L92" s="262"/>
      <c r="M92" s="262"/>
      <c r="N92" s="262"/>
      <c r="O92" s="263"/>
      <c r="P92" s="69">
        <v>2</v>
      </c>
      <c r="Q92" s="70"/>
      <c r="R92" s="70"/>
      <c r="S92" s="71"/>
      <c r="T92" s="75">
        <v>12580</v>
      </c>
      <c r="U92" s="76"/>
      <c r="V92" s="76"/>
      <c r="W92" s="76"/>
      <c r="X92" s="76"/>
      <c r="Y92" s="76"/>
      <c r="Z92" s="76"/>
      <c r="AA92" s="77"/>
      <c r="AB92" s="264"/>
      <c r="AC92" s="265"/>
      <c r="AD92" s="265"/>
      <c r="AE92" s="266"/>
      <c r="AF92" s="264"/>
      <c r="AG92" s="265"/>
      <c r="AH92" s="265"/>
      <c r="AI92" s="266"/>
      <c r="AJ92" s="267"/>
      <c r="AK92" s="267"/>
      <c r="AL92" s="72"/>
      <c r="AM92" s="73"/>
      <c r="AN92" s="73"/>
      <c r="AO92" s="74"/>
      <c r="AP92" s="267"/>
      <c r="AQ92" s="79"/>
      <c r="AR92" s="81"/>
      <c r="AS92" s="72">
        <v>2537.77</v>
      </c>
      <c r="AT92" s="73"/>
      <c r="AU92" s="73"/>
      <c r="AV92" s="73"/>
      <c r="AW92" s="74"/>
      <c r="AX92" s="79">
        <f>(T92+X92+AP92+AS92)*P92</f>
        <v>30235.54</v>
      </c>
      <c r="AY92" s="80"/>
      <c r="AZ92" s="80"/>
      <c r="BA92" s="81"/>
      <c r="BB92" s="82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4"/>
    </row>
    <row r="93" spans="1:67" ht="27.75" customHeight="1" x14ac:dyDescent="0.25">
      <c r="A93" s="268" t="s">
        <v>143</v>
      </c>
      <c r="B93" s="269"/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  <c r="N93" s="269"/>
      <c r="O93" s="270"/>
      <c r="P93" s="271">
        <f>P18+P19+P21+P27+P29+P30+P33+P34+P55+P56+P59+P60+P61+P62+P63+P65+P68+P69+P76+P80+P82+P83+P84+P85+P86+P87+P88+P916+P89-0.001</f>
        <v>51.567666666666675</v>
      </c>
      <c r="Q93" s="272"/>
      <c r="R93" s="272"/>
      <c r="S93" s="273"/>
      <c r="T93" s="274"/>
      <c r="U93" s="275"/>
      <c r="V93" s="275"/>
      <c r="W93" s="275"/>
      <c r="X93" s="275"/>
      <c r="Y93" s="275"/>
      <c r="Z93" s="275"/>
      <c r="AA93" s="276"/>
      <c r="AB93" s="277">
        <f>SUM(AB18:AE92)</f>
        <v>1850.8</v>
      </c>
      <c r="AC93" s="278"/>
      <c r="AD93" s="278"/>
      <c r="AE93" s="279"/>
      <c r="AF93" s="277">
        <f>SUM(AF18:AI92)</f>
        <v>83634.070000000007</v>
      </c>
      <c r="AG93" s="278"/>
      <c r="AH93" s="278"/>
      <c r="AI93" s="279"/>
      <c r="AJ93" s="280">
        <f>SUM(AJ18:AJ89)</f>
        <v>54593.65</v>
      </c>
      <c r="AK93" s="281">
        <f>SUM(AK18:AK87)</f>
        <v>46270.000000000007</v>
      </c>
      <c r="AL93" s="282">
        <f>SUM(AL18:AO89)</f>
        <v>0</v>
      </c>
      <c r="AM93" s="283"/>
      <c r="AN93" s="283"/>
      <c r="AO93" s="284"/>
      <c r="AP93" s="285">
        <f>SUM(AP18:AP89)</f>
        <v>9447.7099999999991</v>
      </c>
      <c r="AQ93" s="282">
        <f>AQ83</f>
        <v>0</v>
      </c>
      <c r="AR93" s="284"/>
      <c r="AS93" s="282">
        <f>AS77+AS78+AS79+AS90+AS91+AS92</f>
        <v>13948.650000000001</v>
      </c>
      <c r="AT93" s="283"/>
      <c r="AU93" s="283"/>
      <c r="AV93" s="283"/>
      <c r="AW93" s="284"/>
      <c r="AX93" s="286">
        <f>AX18+AX19+AX21+AX27+AX29+AX30+AX33+AX34+AX55+AX56+AX59+AX60+AX61+AX62+AX63+AX65+AX68+AX69+AX76+AX80+AX82+AX83+AX84+AX85+AX86+AX87+AX88+AX89</f>
        <v>1041188.3969999999</v>
      </c>
      <c r="AY93" s="287"/>
      <c r="AZ93" s="287"/>
      <c r="BA93" s="288"/>
      <c r="BB93" s="289"/>
      <c r="BC93" s="290"/>
      <c r="BD93" s="290"/>
      <c r="BE93" s="290"/>
      <c r="BF93" s="290"/>
      <c r="BG93" s="290"/>
      <c r="BH93" s="290"/>
      <c r="BI93" s="290"/>
      <c r="BJ93" s="290"/>
      <c r="BK93" s="290"/>
      <c r="BL93" s="290"/>
      <c r="BM93" s="290"/>
      <c r="BN93" s="291"/>
    </row>
    <row r="94" spans="1:6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5">
      <c r="A95" s="292" t="s">
        <v>50</v>
      </c>
      <c r="B95" s="292"/>
      <c r="C95" s="292"/>
      <c r="D95" s="292"/>
      <c r="E95" s="292"/>
      <c r="F95" s="292"/>
      <c r="G95" s="292"/>
      <c r="H95" s="292"/>
      <c r="I95" s="292"/>
      <c r="J95" s="292"/>
      <c r="K95" s="292"/>
      <c r="L95" s="293"/>
      <c r="M95" s="293"/>
      <c r="N95" s="293"/>
      <c r="O95" s="294"/>
      <c r="P95" s="294"/>
      <c r="Q95" s="294"/>
      <c r="R95" s="294"/>
      <c r="S95" s="294"/>
      <c r="T95" s="294"/>
      <c r="U95" s="294"/>
      <c r="V95" s="294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295" t="s">
        <v>144</v>
      </c>
      <c r="AV95" s="295"/>
      <c r="AW95" s="295"/>
      <c r="AX95" s="295"/>
      <c r="AY95" s="295"/>
      <c r="AZ95" s="295"/>
      <c r="BA95" s="295"/>
      <c r="BB95" s="295"/>
      <c r="BC95" s="295"/>
      <c r="BD95" s="295"/>
      <c r="BE95" s="295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M96" s="296"/>
      <c r="N96" s="296"/>
      <c r="O96" s="15" t="s">
        <v>145</v>
      </c>
      <c r="P96" s="15"/>
      <c r="Q96" s="15"/>
      <c r="R96" s="15"/>
      <c r="S96" s="15"/>
      <c r="T96" s="15"/>
      <c r="U96" s="15"/>
      <c r="V96" s="15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5" t="s">
        <v>146</v>
      </c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5">
      <c r="A98" s="297" t="s">
        <v>147</v>
      </c>
      <c r="B98" s="297"/>
      <c r="C98" s="297"/>
      <c r="D98" s="297"/>
      <c r="E98" s="297"/>
      <c r="F98" s="297"/>
      <c r="G98" s="297"/>
      <c r="H98" s="297"/>
      <c r="I98" s="297"/>
      <c r="J98" s="297"/>
      <c r="K98" s="297"/>
      <c r="L98" s="297"/>
      <c r="M98" s="297"/>
      <c r="N98" s="298"/>
      <c r="O98" s="298"/>
      <c r="P98" s="298"/>
      <c r="Q98" s="298"/>
      <c r="R98" s="298"/>
      <c r="S98" s="298"/>
      <c r="T98" s="298"/>
      <c r="U98" s="298"/>
      <c r="V98" s="298"/>
      <c r="W98" s="299"/>
      <c r="X98" s="299"/>
      <c r="Y98" s="299"/>
      <c r="Z98" s="299"/>
      <c r="AA98" s="299"/>
      <c r="AB98" s="299"/>
      <c r="AC98" s="299"/>
      <c r="AD98" s="299"/>
      <c r="AE98" s="299"/>
      <c r="AF98" s="299"/>
      <c r="AG98" s="299"/>
      <c r="AH98" s="299"/>
      <c r="AI98" s="299"/>
      <c r="AJ98" s="299"/>
      <c r="AK98" s="299"/>
      <c r="AL98" s="299"/>
      <c r="AM98" s="299"/>
      <c r="AN98" s="299"/>
      <c r="AO98" s="299"/>
      <c r="AP98" s="299"/>
      <c r="AQ98" s="299"/>
      <c r="AR98" s="299"/>
      <c r="AS98" s="299"/>
      <c r="AT98" s="299"/>
      <c r="AU98" s="300" t="s">
        <v>148</v>
      </c>
      <c r="AV98" s="300"/>
      <c r="AW98" s="300"/>
      <c r="AX98" s="300"/>
      <c r="AY98" s="300"/>
      <c r="AZ98" s="300"/>
      <c r="BA98" s="300"/>
      <c r="BB98" s="300"/>
      <c r="BC98" s="300"/>
      <c r="BD98" s="300"/>
      <c r="BE98" s="300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301" t="s">
        <v>145</v>
      </c>
      <c r="P99" s="301"/>
      <c r="Q99" s="301"/>
      <c r="R99" s="301"/>
      <c r="S99" s="301"/>
      <c r="T99" s="301"/>
      <c r="U99" s="301"/>
      <c r="V99" s="301"/>
      <c r="W99" s="301"/>
      <c r="X99" s="299"/>
      <c r="Y99" s="299"/>
      <c r="Z99" s="299"/>
      <c r="AA99" s="299"/>
      <c r="AB99" s="299"/>
      <c r="AC99" s="299"/>
      <c r="AD99" s="299"/>
      <c r="AE99" s="299"/>
      <c r="AF99" s="299"/>
      <c r="AG99" s="299"/>
      <c r="AH99" s="299"/>
      <c r="AI99" s="299"/>
      <c r="AJ99" s="299"/>
      <c r="AK99" s="299"/>
      <c r="AL99" s="299"/>
      <c r="AM99" s="299"/>
      <c r="AN99" s="299"/>
      <c r="AO99" s="299"/>
      <c r="AP99" s="299"/>
      <c r="AQ99" s="299"/>
      <c r="AR99" s="299"/>
      <c r="AS99" s="299"/>
      <c r="AT99" s="299"/>
      <c r="AU99" s="299"/>
      <c r="AV99" s="299"/>
      <c r="AW99" s="299"/>
      <c r="AX99" s="299"/>
      <c r="AY99" s="299"/>
      <c r="AZ99" s="299"/>
      <c r="BA99" s="299"/>
      <c r="BB99" s="299"/>
      <c r="BC99" s="299"/>
      <c r="BD99" s="299"/>
      <c r="BE99" s="299"/>
      <c r="BF99" s="299"/>
      <c r="BG99" s="299"/>
      <c r="BH99" s="299"/>
      <c r="BI99" s="299"/>
      <c r="BJ99" s="299"/>
      <c r="BK99" s="299"/>
      <c r="BL99" s="299"/>
      <c r="BM99" s="299"/>
      <c r="BN99" s="299"/>
      <c r="BO99" s="299"/>
    </row>
    <row r="100" spans="1:6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5">
      <c r="N102" s="302"/>
    </row>
  </sheetData>
  <mergeCells count="890">
    <mergeCell ref="A100:BO100"/>
    <mergeCell ref="A101:BO101"/>
    <mergeCell ref="A98:M98"/>
    <mergeCell ref="W98:AT98"/>
    <mergeCell ref="AU98:BE98"/>
    <mergeCell ref="BF98:BO98"/>
    <mergeCell ref="A99:N99"/>
    <mergeCell ref="O99:W99"/>
    <mergeCell ref="X99:BO99"/>
    <mergeCell ref="A96:K96"/>
    <mergeCell ref="O96:V96"/>
    <mergeCell ref="W96:AT96"/>
    <mergeCell ref="AU96:BE96"/>
    <mergeCell ref="BF96:BO96"/>
    <mergeCell ref="A97:BO97"/>
    <mergeCell ref="AQ93:AR93"/>
    <mergeCell ref="AS93:AW93"/>
    <mergeCell ref="AX93:BA93"/>
    <mergeCell ref="BB93:BN93"/>
    <mergeCell ref="A94:BO94"/>
    <mergeCell ref="A95:K95"/>
    <mergeCell ref="O95:V95"/>
    <mergeCell ref="W95:AT95"/>
    <mergeCell ref="AU95:BE95"/>
    <mergeCell ref="BF95:BO95"/>
    <mergeCell ref="A93:O93"/>
    <mergeCell ref="P93:S93"/>
    <mergeCell ref="T93:AA93"/>
    <mergeCell ref="AB93:AE93"/>
    <mergeCell ref="AF93:AI93"/>
    <mergeCell ref="AL93:AO93"/>
    <mergeCell ref="AF92:AI92"/>
    <mergeCell ref="AL92:AO92"/>
    <mergeCell ref="AQ92:AR92"/>
    <mergeCell ref="AS92:AW92"/>
    <mergeCell ref="AX92:BA92"/>
    <mergeCell ref="BB92:BN92"/>
    <mergeCell ref="AL91:AO91"/>
    <mergeCell ref="AQ91:AR91"/>
    <mergeCell ref="AS91:AW91"/>
    <mergeCell ref="AX91:BA91"/>
    <mergeCell ref="BB91:BN91"/>
    <mergeCell ref="A92:C92"/>
    <mergeCell ref="F92:O92"/>
    <mergeCell ref="P92:S92"/>
    <mergeCell ref="T92:AA92"/>
    <mergeCell ref="AB92:AE92"/>
    <mergeCell ref="A91:C91"/>
    <mergeCell ref="F91:O91"/>
    <mergeCell ref="P91:S91"/>
    <mergeCell ref="T91:AA91"/>
    <mergeCell ref="AB91:AE91"/>
    <mergeCell ref="AF91:AI91"/>
    <mergeCell ref="AF90:AI90"/>
    <mergeCell ref="AL90:AO90"/>
    <mergeCell ref="AQ90:AR90"/>
    <mergeCell ref="AS90:AW90"/>
    <mergeCell ref="AX90:BA90"/>
    <mergeCell ref="BB90:BN90"/>
    <mergeCell ref="AL89:AO89"/>
    <mergeCell ref="AQ89:AR89"/>
    <mergeCell ref="AS89:AW89"/>
    <mergeCell ref="AX89:BA89"/>
    <mergeCell ref="BB89:BN89"/>
    <mergeCell ref="A90:C90"/>
    <mergeCell ref="F90:O90"/>
    <mergeCell ref="P90:S90"/>
    <mergeCell ref="T90:AA90"/>
    <mergeCell ref="AB90:AE90"/>
    <mergeCell ref="A89:C89"/>
    <mergeCell ref="F89:O89"/>
    <mergeCell ref="P89:S89"/>
    <mergeCell ref="T89:AA89"/>
    <mergeCell ref="AB89:AE89"/>
    <mergeCell ref="AF89:AI89"/>
    <mergeCell ref="AF88:AI88"/>
    <mergeCell ref="AL88:AO88"/>
    <mergeCell ref="AQ88:AR88"/>
    <mergeCell ref="AS88:AW88"/>
    <mergeCell ref="AX88:BA88"/>
    <mergeCell ref="BB88:BN88"/>
    <mergeCell ref="AL87:AO87"/>
    <mergeCell ref="AQ87:AR87"/>
    <mergeCell ref="AS87:AW87"/>
    <mergeCell ref="AX87:BA87"/>
    <mergeCell ref="BB87:BN87"/>
    <mergeCell ref="A88:C88"/>
    <mergeCell ref="F88:O88"/>
    <mergeCell ref="P88:S88"/>
    <mergeCell ref="T88:AA88"/>
    <mergeCell ref="AB88:AE88"/>
    <mergeCell ref="A87:C87"/>
    <mergeCell ref="F87:O87"/>
    <mergeCell ref="P87:S87"/>
    <mergeCell ref="T87:AA87"/>
    <mergeCell ref="AB87:AE87"/>
    <mergeCell ref="AF87:AI87"/>
    <mergeCell ref="AF86:AI86"/>
    <mergeCell ref="AL86:AO86"/>
    <mergeCell ref="AQ86:AR86"/>
    <mergeCell ref="AS86:AW86"/>
    <mergeCell ref="AX86:BA86"/>
    <mergeCell ref="BB86:BN86"/>
    <mergeCell ref="AL85:AO85"/>
    <mergeCell ref="AQ85:AR85"/>
    <mergeCell ref="AS85:AW85"/>
    <mergeCell ref="AX85:BA85"/>
    <mergeCell ref="BB85:BN85"/>
    <mergeCell ref="A86:C86"/>
    <mergeCell ref="F86:O86"/>
    <mergeCell ref="P86:S86"/>
    <mergeCell ref="T86:AA86"/>
    <mergeCell ref="AB86:AE86"/>
    <mergeCell ref="A85:C85"/>
    <mergeCell ref="F85:O85"/>
    <mergeCell ref="P85:S85"/>
    <mergeCell ref="T85:AA85"/>
    <mergeCell ref="AB85:AE85"/>
    <mergeCell ref="AF85:AI85"/>
    <mergeCell ref="AF84:AI84"/>
    <mergeCell ref="AL84:AO84"/>
    <mergeCell ref="AQ84:AR84"/>
    <mergeCell ref="AS84:AW84"/>
    <mergeCell ref="AX84:BA84"/>
    <mergeCell ref="BB84:BN84"/>
    <mergeCell ref="AL83:AO83"/>
    <mergeCell ref="AQ83:AR83"/>
    <mergeCell ref="AS83:AW83"/>
    <mergeCell ref="AX83:BA83"/>
    <mergeCell ref="BB83:BN83"/>
    <mergeCell ref="A84:C84"/>
    <mergeCell ref="F84:O84"/>
    <mergeCell ref="P84:S84"/>
    <mergeCell ref="T84:AA84"/>
    <mergeCell ref="AB84:AE84"/>
    <mergeCell ref="A83:C83"/>
    <mergeCell ref="F83:O83"/>
    <mergeCell ref="P83:S83"/>
    <mergeCell ref="T83:AA83"/>
    <mergeCell ref="AB83:AE83"/>
    <mergeCell ref="AF83:AI83"/>
    <mergeCell ref="AF82:AI82"/>
    <mergeCell ref="AL82:AO82"/>
    <mergeCell ref="AQ82:AR82"/>
    <mergeCell ref="AS82:AW82"/>
    <mergeCell ref="AX82:BA82"/>
    <mergeCell ref="BB82:BN82"/>
    <mergeCell ref="AL81:AO81"/>
    <mergeCell ref="AQ81:AR81"/>
    <mergeCell ref="AS81:AW81"/>
    <mergeCell ref="AX81:BA81"/>
    <mergeCell ref="BB81:BN81"/>
    <mergeCell ref="A82:C82"/>
    <mergeCell ref="F82:O82"/>
    <mergeCell ref="P82:S82"/>
    <mergeCell ref="T82:AA82"/>
    <mergeCell ref="AB82:AE82"/>
    <mergeCell ref="A81:C81"/>
    <mergeCell ref="F81:O81"/>
    <mergeCell ref="P81:S81"/>
    <mergeCell ref="T81:AA81"/>
    <mergeCell ref="AB81:AE81"/>
    <mergeCell ref="AF81:AI81"/>
    <mergeCell ref="AF80:AI80"/>
    <mergeCell ref="AL80:AO80"/>
    <mergeCell ref="AQ80:AR80"/>
    <mergeCell ref="AS80:AW80"/>
    <mergeCell ref="AX80:BA80"/>
    <mergeCell ref="BB80:BN80"/>
    <mergeCell ref="AL79:AO79"/>
    <mergeCell ref="AQ79:AR79"/>
    <mergeCell ref="AS79:AW79"/>
    <mergeCell ref="AX79:BA79"/>
    <mergeCell ref="BB79:BN79"/>
    <mergeCell ref="A80:C80"/>
    <mergeCell ref="F80:O80"/>
    <mergeCell ref="P80:S80"/>
    <mergeCell ref="T80:AA80"/>
    <mergeCell ref="AB80:AE80"/>
    <mergeCell ref="A79:C79"/>
    <mergeCell ref="F79:O79"/>
    <mergeCell ref="P79:S79"/>
    <mergeCell ref="T79:AA79"/>
    <mergeCell ref="AB79:AE79"/>
    <mergeCell ref="AF79:AI79"/>
    <mergeCell ref="AF78:AI78"/>
    <mergeCell ref="AL78:AO78"/>
    <mergeCell ref="AQ78:AR78"/>
    <mergeCell ref="AS78:AW78"/>
    <mergeCell ref="AX78:BA78"/>
    <mergeCell ref="BB78:BN78"/>
    <mergeCell ref="AL77:AO77"/>
    <mergeCell ref="AQ77:AR77"/>
    <mergeCell ref="AS77:AW77"/>
    <mergeCell ref="AX77:BA77"/>
    <mergeCell ref="BB77:BN77"/>
    <mergeCell ref="A78:C78"/>
    <mergeCell ref="F78:O78"/>
    <mergeCell ref="P78:S78"/>
    <mergeCell ref="T78:AA78"/>
    <mergeCell ref="AB78:AE78"/>
    <mergeCell ref="AQ76:AR76"/>
    <mergeCell ref="AS76:AW76"/>
    <mergeCell ref="AX76:BA76"/>
    <mergeCell ref="BB76:BN76"/>
    <mergeCell ref="A77:C77"/>
    <mergeCell ref="F77:O77"/>
    <mergeCell ref="P77:S77"/>
    <mergeCell ref="T77:AA77"/>
    <mergeCell ref="AB77:AE77"/>
    <mergeCell ref="AF77:AI77"/>
    <mergeCell ref="F76:O76"/>
    <mergeCell ref="P76:S76"/>
    <mergeCell ref="T76:AA76"/>
    <mergeCell ref="AB76:AE76"/>
    <mergeCell ref="AF76:AI76"/>
    <mergeCell ref="AL76:AO76"/>
    <mergeCell ref="AF75:AI75"/>
    <mergeCell ref="AL75:AO75"/>
    <mergeCell ref="AQ75:AR75"/>
    <mergeCell ref="AS75:AW75"/>
    <mergeCell ref="AX75:BA75"/>
    <mergeCell ref="BB75:BN75"/>
    <mergeCell ref="AL74:AO74"/>
    <mergeCell ref="AQ74:AR74"/>
    <mergeCell ref="AS74:AW74"/>
    <mergeCell ref="AX74:BA74"/>
    <mergeCell ref="BB74:BN74"/>
    <mergeCell ref="A75:C75"/>
    <mergeCell ref="F75:O75"/>
    <mergeCell ref="P75:S75"/>
    <mergeCell ref="T75:AA75"/>
    <mergeCell ref="AB75:AE75"/>
    <mergeCell ref="A74:C74"/>
    <mergeCell ref="F74:O74"/>
    <mergeCell ref="P74:S74"/>
    <mergeCell ref="T74:AA74"/>
    <mergeCell ref="AB74:AE74"/>
    <mergeCell ref="AF74:AI74"/>
    <mergeCell ref="AF73:AI73"/>
    <mergeCell ref="AL73:AO73"/>
    <mergeCell ref="AQ73:AR73"/>
    <mergeCell ref="AS73:AW73"/>
    <mergeCell ref="AX73:BA73"/>
    <mergeCell ref="BB73:BN73"/>
    <mergeCell ref="AL72:AO72"/>
    <mergeCell ref="AQ72:AR72"/>
    <mergeCell ref="AS72:AW72"/>
    <mergeCell ref="AX72:BA72"/>
    <mergeCell ref="BB72:BN72"/>
    <mergeCell ref="A73:C73"/>
    <mergeCell ref="F73:O73"/>
    <mergeCell ref="P73:S73"/>
    <mergeCell ref="T73:AA73"/>
    <mergeCell ref="AB73:AE73"/>
    <mergeCell ref="A72:C72"/>
    <mergeCell ref="F72:O72"/>
    <mergeCell ref="P72:S72"/>
    <mergeCell ref="T72:AA72"/>
    <mergeCell ref="AB72:AE72"/>
    <mergeCell ref="AF72:AI72"/>
    <mergeCell ref="AF71:AI71"/>
    <mergeCell ref="AL71:AO71"/>
    <mergeCell ref="AQ71:AR71"/>
    <mergeCell ref="AS71:AW71"/>
    <mergeCell ref="AX71:BA71"/>
    <mergeCell ref="BB71:BN71"/>
    <mergeCell ref="AL70:AO70"/>
    <mergeCell ref="AQ70:AR70"/>
    <mergeCell ref="AS70:AW70"/>
    <mergeCell ref="AX70:BA70"/>
    <mergeCell ref="BB70:BN70"/>
    <mergeCell ref="A71:C71"/>
    <mergeCell ref="F71:O71"/>
    <mergeCell ref="P71:S71"/>
    <mergeCell ref="T71:AA71"/>
    <mergeCell ref="AB71:AE71"/>
    <mergeCell ref="AQ69:AR69"/>
    <mergeCell ref="AS69:AW69"/>
    <mergeCell ref="AX69:BA69"/>
    <mergeCell ref="BB69:BN69"/>
    <mergeCell ref="A70:C70"/>
    <mergeCell ref="F70:O70"/>
    <mergeCell ref="P70:S70"/>
    <mergeCell ref="T70:AA70"/>
    <mergeCell ref="AB70:AE70"/>
    <mergeCell ref="AF70:AI70"/>
    <mergeCell ref="F69:O69"/>
    <mergeCell ref="P69:S69"/>
    <mergeCell ref="T69:AA69"/>
    <mergeCell ref="AB69:AE69"/>
    <mergeCell ref="AF69:AI69"/>
    <mergeCell ref="AL69:AO69"/>
    <mergeCell ref="AF68:AI68"/>
    <mergeCell ref="AL68:AO68"/>
    <mergeCell ref="AQ68:AR68"/>
    <mergeCell ref="AS68:AW68"/>
    <mergeCell ref="AX68:BA68"/>
    <mergeCell ref="BB68:BN68"/>
    <mergeCell ref="AL67:AO67"/>
    <mergeCell ref="AQ67:AR67"/>
    <mergeCell ref="AS67:AW67"/>
    <mergeCell ref="AX67:BA67"/>
    <mergeCell ref="BB67:BN67"/>
    <mergeCell ref="A68:C68"/>
    <mergeCell ref="F68:O68"/>
    <mergeCell ref="P68:S68"/>
    <mergeCell ref="T68:AA68"/>
    <mergeCell ref="AB68:AE68"/>
    <mergeCell ref="A67:C67"/>
    <mergeCell ref="F67:O67"/>
    <mergeCell ref="P67:S67"/>
    <mergeCell ref="T67:AA67"/>
    <mergeCell ref="AB67:AE67"/>
    <mergeCell ref="AF67:AI67"/>
    <mergeCell ref="AF66:AI66"/>
    <mergeCell ref="AL66:AO66"/>
    <mergeCell ref="AQ66:AR66"/>
    <mergeCell ref="AS66:AW66"/>
    <mergeCell ref="AX66:BA66"/>
    <mergeCell ref="BB66:BN66"/>
    <mergeCell ref="AL65:AO65"/>
    <mergeCell ref="AQ65:AR65"/>
    <mergeCell ref="AS65:AW65"/>
    <mergeCell ref="AX65:BA65"/>
    <mergeCell ref="BB65:BN65"/>
    <mergeCell ref="A66:C66"/>
    <mergeCell ref="F66:O66"/>
    <mergeCell ref="P66:S66"/>
    <mergeCell ref="T66:AA66"/>
    <mergeCell ref="AB66:AE66"/>
    <mergeCell ref="A65:C65"/>
    <mergeCell ref="F65:O65"/>
    <mergeCell ref="P65:S65"/>
    <mergeCell ref="T65:AA65"/>
    <mergeCell ref="AB65:AE65"/>
    <mergeCell ref="AF65:AI65"/>
    <mergeCell ref="A64:C64"/>
    <mergeCell ref="F64:O64"/>
    <mergeCell ref="P64:S64"/>
    <mergeCell ref="U64:Z64"/>
    <mergeCell ref="AQ64:AR64"/>
    <mergeCell ref="AX64:BA64"/>
    <mergeCell ref="AF63:AI63"/>
    <mergeCell ref="AL63:AO63"/>
    <mergeCell ref="AQ63:AR63"/>
    <mergeCell ref="AS63:AW63"/>
    <mergeCell ref="AX63:BA63"/>
    <mergeCell ref="BB63:BN63"/>
    <mergeCell ref="AL62:AO62"/>
    <mergeCell ref="AQ62:AR62"/>
    <mergeCell ref="AS62:AW62"/>
    <mergeCell ref="AX62:BA62"/>
    <mergeCell ref="BB62:BN62"/>
    <mergeCell ref="A63:C63"/>
    <mergeCell ref="F63:O63"/>
    <mergeCell ref="P63:S63"/>
    <mergeCell ref="T63:AA63"/>
    <mergeCell ref="AB63:AE63"/>
    <mergeCell ref="AL61:AO61"/>
    <mergeCell ref="AQ61:AR61"/>
    <mergeCell ref="AS61:AW61"/>
    <mergeCell ref="AX61:BA61"/>
    <mergeCell ref="A62:C62"/>
    <mergeCell ref="F62:O62"/>
    <mergeCell ref="P62:S62"/>
    <mergeCell ref="T62:AA62"/>
    <mergeCell ref="AB62:AE62"/>
    <mergeCell ref="AF62:AI62"/>
    <mergeCell ref="AQ60:AR60"/>
    <mergeCell ref="AS60:AW60"/>
    <mergeCell ref="AX60:BA60"/>
    <mergeCell ref="BB60:BN60"/>
    <mergeCell ref="A61:C61"/>
    <mergeCell ref="F61:O61"/>
    <mergeCell ref="P61:S61"/>
    <mergeCell ref="T61:AA61"/>
    <mergeCell ref="AB61:AE61"/>
    <mergeCell ref="AF61:AI61"/>
    <mergeCell ref="AS59:AW59"/>
    <mergeCell ref="AX59:BA59"/>
    <mergeCell ref="BB59:BN59"/>
    <mergeCell ref="A60:C60"/>
    <mergeCell ref="F60:O60"/>
    <mergeCell ref="P60:S60"/>
    <mergeCell ref="T60:AA60"/>
    <mergeCell ref="AB60:AE60"/>
    <mergeCell ref="AF60:AI60"/>
    <mergeCell ref="AL60:AO60"/>
    <mergeCell ref="BB58:BN58"/>
    <mergeCell ref="A59:C59"/>
    <mergeCell ref="D59:E59"/>
    <mergeCell ref="F59:O59"/>
    <mergeCell ref="P59:S59"/>
    <mergeCell ref="T59:AA59"/>
    <mergeCell ref="AB59:AE59"/>
    <mergeCell ref="AF59:AI59"/>
    <mergeCell ref="AL59:AO59"/>
    <mergeCell ref="AQ59:AR59"/>
    <mergeCell ref="AB58:AE58"/>
    <mergeCell ref="AF58:AI58"/>
    <mergeCell ref="AL58:AO58"/>
    <mergeCell ref="AQ58:AR58"/>
    <mergeCell ref="AS58:AW58"/>
    <mergeCell ref="AX58:BA58"/>
    <mergeCell ref="AL57:AO57"/>
    <mergeCell ref="AQ57:AR57"/>
    <mergeCell ref="AS57:AW57"/>
    <mergeCell ref="AX57:BA57"/>
    <mergeCell ref="BB57:BN57"/>
    <mergeCell ref="A58:C58"/>
    <mergeCell ref="D58:E58"/>
    <mergeCell ref="F58:O58"/>
    <mergeCell ref="P58:S58"/>
    <mergeCell ref="T58:AA58"/>
    <mergeCell ref="AS56:AW56"/>
    <mergeCell ref="AX56:BA56"/>
    <mergeCell ref="BB56:BN56"/>
    <mergeCell ref="A57:C57"/>
    <mergeCell ref="D57:E57"/>
    <mergeCell ref="F57:O57"/>
    <mergeCell ref="P57:S57"/>
    <mergeCell ref="T57:AA57"/>
    <mergeCell ref="AB57:AE57"/>
    <mergeCell ref="AF57:AI57"/>
    <mergeCell ref="BB55:BN55"/>
    <mergeCell ref="A56:C56"/>
    <mergeCell ref="D56:E56"/>
    <mergeCell ref="F56:O56"/>
    <mergeCell ref="P56:S56"/>
    <mergeCell ref="T56:AA56"/>
    <mergeCell ref="AB56:AE56"/>
    <mergeCell ref="AF56:AI56"/>
    <mergeCell ref="AL56:AO56"/>
    <mergeCell ref="AQ56:AR56"/>
    <mergeCell ref="AB55:AE55"/>
    <mergeCell ref="AF55:AI55"/>
    <mergeCell ref="AL55:AO55"/>
    <mergeCell ref="AQ55:AR55"/>
    <mergeCell ref="AS55:AW55"/>
    <mergeCell ref="AX55:BA55"/>
    <mergeCell ref="AL54:AO54"/>
    <mergeCell ref="AQ54:AR54"/>
    <mergeCell ref="AS54:AW54"/>
    <mergeCell ref="AX54:BA54"/>
    <mergeCell ref="BB54:BN54"/>
    <mergeCell ref="A55:C55"/>
    <mergeCell ref="D55:E55"/>
    <mergeCell ref="F55:O55"/>
    <mergeCell ref="P55:S55"/>
    <mergeCell ref="T55:AA55"/>
    <mergeCell ref="A54:C54"/>
    <mergeCell ref="F54:O54"/>
    <mergeCell ref="P54:S54"/>
    <mergeCell ref="U54:AA54"/>
    <mergeCell ref="AB54:AE54"/>
    <mergeCell ref="AF54:AI54"/>
    <mergeCell ref="AF53:AI53"/>
    <mergeCell ref="AL53:AO53"/>
    <mergeCell ref="AQ53:AR53"/>
    <mergeCell ref="AS53:AW53"/>
    <mergeCell ref="AX53:BA53"/>
    <mergeCell ref="BB53:BN53"/>
    <mergeCell ref="AL52:AO52"/>
    <mergeCell ref="AQ52:AR52"/>
    <mergeCell ref="AS52:AW52"/>
    <mergeCell ref="AX52:BA52"/>
    <mergeCell ref="BB52:BN52"/>
    <mergeCell ref="A53:C53"/>
    <mergeCell ref="F53:O53"/>
    <mergeCell ref="P53:S53"/>
    <mergeCell ref="U53:AA53"/>
    <mergeCell ref="AB53:AE53"/>
    <mergeCell ref="A52:C52"/>
    <mergeCell ref="F52:O52"/>
    <mergeCell ref="P52:S52"/>
    <mergeCell ref="U52:AA52"/>
    <mergeCell ref="AB52:AE52"/>
    <mergeCell ref="AF52:AI52"/>
    <mergeCell ref="AF51:AI51"/>
    <mergeCell ref="AL51:AO51"/>
    <mergeCell ref="AQ51:AR51"/>
    <mergeCell ref="AS51:AW51"/>
    <mergeCell ref="AX51:BA51"/>
    <mergeCell ref="BB51:BN51"/>
    <mergeCell ref="AL50:AO50"/>
    <mergeCell ref="AQ50:AR50"/>
    <mergeCell ref="AS50:AW50"/>
    <mergeCell ref="AX50:BA50"/>
    <mergeCell ref="BB50:BN50"/>
    <mergeCell ref="A51:C51"/>
    <mergeCell ref="F51:O51"/>
    <mergeCell ref="P51:S51"/>
    <mergeCell ref="U51:AA51"/>
    <mergeCell ref="AB51:AE51"/>
    <mergeCell ref="A50:C50"/>
    <mergeCell ref="F50:O50"/>
    <mergeCell ref="P50:S50"/>
    <mergeCell ref="U50:AA50"/>
    <mergeCell ref="AB50:AE50"/>
    <mergeCell ref="AF50:AI50"/>
    <mergeCell ref="AF49:AI49"/>
    <mergeCell ref="AL49:AO49"/>
    <mergeCell ref="AQ49:AR49"/>
    <mergeCell ref="AS49:AW49"/>
    <mergeCell ref="AX49:BA49"/>
    <mergeCell ref="BB49:BN49"/>
    <mergeCell ref="AL48:AO48"/>
    <mergeCell ref="AQ48:AR48"/>
    <mergeCell ref="AS48:AW48"/>
    <mergeCell ref="AX48:BA48"/>
    <mergeCell ref="BB48:BN48"/>
    <mergeCell ref="A49:C49"/>
    <mergeCell ref="F49:O49"/>
    <mergeCell ref="P49:S49"/>
    <mergeCell ref="U49:AA49"/>
    <mergeCell ref="AB49:AE49"/>
    <mergeCell ref="A48:C48"/>
    <mergeCell ref="F48:O48"/>
    <mergeCell ref="P48:S48"/>
    <mergeCell ref="U48:AA48"/>
    <mergeCell ref="AB48:AE48"/>
    <mergeCell ref="AF48:AI48"/>
    <mergeCell ref="AL46:AO46"/>
    <mergeCell ref="AQ46:AR46"/>
    <mergeCell ref="AS46:AW46"/>
    <mergeCell ref="AX46:BA46"/>
    <mergeCell ref="BB46:BN46"/>
    <mergeCell ref="A47:C47"/>
    <mergeCell ref="F47:O47"/>
    <mergeCell ref="P47:S47"/>
    <mergeCell ref="U47:X47"/>
    <mergeCell ref="AX47:BA47"/>
    <mergeCell ref="A46:C46"/>
    <mergeCell ref="F46:O46"/>
    <mergeCell ref="P46:S46"/>
    <mergeCell ref="U46:AA46"/>
    <mergeCell ref="AB46:AE46"/>
    <mergeCell ref="AF46:AI46"/>
    <mergeCell ref="AF45:AI45"/>
    <mergeCell ref="AL45:AO45"/>
    <mergeCell ref="AQ45:AR45"/>
    <mergeCell ref="AS45:AW45"/>
    <mergeCell ref="AX45:BA45"/>
    <mergeCell ref="BB45:BN45"/>
    <mergeCell ref="AL44:AO44"/>
    <mergeCell ref="AQ44:AR44"/>
    <mergeCell ref="AS44:AW44"/>
    <mergeCell ref="AX44:BA44"/>
    <mergeCell ref="BB44:BN44"/>
    <mergeCell ref="A45:C45"/>
    <mergeCell ref="F45:O45"/>
    <mergeCell ref="P45:S45"/>
    <mergeCell ref="U45:AA45"/>
    <mergeCell ref="AB45:AE45"/>
    <mergeCell ref="AQ43:AR43"/>
    <mergeCell ref="AS43:AW43"/>
    <mergeCell ref="AX43:BA43"/>
    <mergeCell ref="BB43:BN43"/>
    <mergeCell ref="A44:C44"/>
    <mergeCell ref="F44:O44"/>
    <mergeCell ref="P44:S44"/>
    <mergeCell ref="U44:AA44"/>
    <mergeCell ref="AB44:AE44"/>
    <mergeCell ref="AF44:AI44"/>
    <mergeCell ref="AS42:AW42"/>
    <mergeCell ref="AX42:BA42"/>
    <mergeCell ref="BB42:BN42"/>
    <mergeCell ref="A43:C43"/>
    <mergeCell ref="F43:O43"/>
    <mergeCell ref="P43:S43"/>
    <mergeCell ref="U43:AA43"/>
    <mergeCell ref="AB43:AE43"/>
    <mergeCell ref="AF43:AI43"/>
    <mergeCell ref="AL43:AO43"/>
    <mergeCell ref="AX41:BA41"/>
    <mergeCell ref="BB41:BE41"/>
    <mergeCell ref="A42:C42"/>
    <mergeCell ref="F42:O42"/>
    <mergeCell ref="P42:S42"/>
    <mergeCell ref="U42:AA42"/>
    <mergeCell ref="AB42:AE42"/>
    <mergeCell ref="AF42:AI42"/>
    <mergeCell ref="AL42:AO42"/>
    <mergeCell ref="AQ42:AR42"/>
    <mergeCell ref="AL40:AO40"/>
    <mergeCell ref="AQ40:AR40"/>
    <mergeCell ref="AS40:AW40"/>
    <mergeCell ref="AX40:BA40"/>
    <mergeCell ref="BB40:BN40"/>
    <mergeCell ref="A41:C41"/>
    <mergeCell ref="F41:O41"/>
    <mergeCell ref="P41:S41"/>
    <mergeCell ref="T41:X41"/>
    <mergeCell ref="AG41:AI41"/>
    <mergeCell ref="A40:C40"/>
    <mergeCell ref="F40:O40"/>
    <mergeCell ref="P40:S40"/>
    <mergeCell ref="U40:AA40"/>
    <mergeCell ref="AB40:AE40"/>
    <mergeCell ref="AF40:AI40"/>
    <mergeCell ref="AF39:AI39"/>
    <mergeCell ref="AL39:AO39"/>
    <mergeCell ref="AQ39:AR39"/>
    <mergeCell ref="AS39:AW39"/>
    <mergeCell ref="AX39:BA39"/>
    <mergeCell ref="BB39:BN39"/>
    <mergeCell ref="AF38:AI38"/>
    <mergeCell ref="AL38:AO38"/>
    <mergeCell ref="AQ38:AR38"/>
    <mergeCell ref="AS38:AW38"/>
    <mergeCell ref="AX38:BA38"/>
    <mergeCell ref="A39:C39"/>
    <mergeCell ref="F39:O39"/>
    <mergeCell ref="P39:S39"/>
    <mergeCell ref="U39:AA39"/>
    <mergeCell ref="AB39:AE39"/>
    <mergeCell ref="AL37:AO37"/>
    <mergeCell ref="AQ37:AR37"/>
    <mergeCell ref="AS37:AW37"/>
    <mergeCell ref="AX37:BA37"/>
    <mergeCell ref="BB37:BN37"/>
    <mergeCell ref="A38:C38"/>
    <mergeCell ref="F38:O38"/>
    <mergeCell ref="P38:S38"/>
    <mergeCell ref="U38:AA38"/>
    <mergeCell ref="AB38:AE38"/>
    <mergeCell ref="A37:C37"/>
    <mergeCell ref="F37:O37"/>
    <mergeCell ref="P37:S37"/>
    <mergeCell ref="U37:AA37"/>
    <mergeCell ref="AB37:AE37"/>
    <mergeCell ref="AF37:AI37"/>
    <mergeCell ref="AF36:AI36"/>
    <mergeCell ref="AL36:AO36"/>
    <mergeCell ref="AQ36:AR36"/>
    <mergeCell ref="AS36:AW36"/>
    <mergeCell ref="AX36:BA36"/>
    <mergeCell ref="BB36:BN36"/>
    <mergeCell ref="AL35:AO35"/>
    <mergeCell ref="AQ35:AR35"/>
    <mergeCell ref="AS35:AW35"/>
    <mergeCell ref="AX35:BA35"/>
    <mergeCell ref="BB35:BN35"/>
    <mergeCell ref="A36:C36"/>
    <mergeCell ref="F36:O36"/>
    <mergeCell ref="P36:S36"/>
    <mergeCell ref="U36:AA36"/>
    <mergeCell ref="AB36:AE36"/>
    <mergeCell ref="AQ34:AR34"/>
    <mergeCell ref="AS34:AW34"/>
    <mergeCell ref="AX34:BA34"/>
    <mergeCell ref="BB34:BN34"/>
    <mergeCell ref="A35:C35"/>
    <mergeCell ref="F35:O35"/>
    <mergeCell ref="P35:S35"/>
    <mergeCell ref="U35:AA35"/>
    <mergeCell ref="AB35:AE35"/>
    <mergeCell ref="AF35:AI35"/>
    <mergeCell ref="AQ33:AR33"/>
    <mergeCell ref="AS33:AW33"/>
    <mergeCell ref="AX33:BA33"/>
    <mergeCell ref="BB33:BN33"/>
    <mergeCell ref="F34:O34"/>
    <mergeCell ref="P34:S34"/>
    <mergeCell ref="T34:AA34"/>
    <mergeCell ref="AB34:AE34"/>
    <mergeCell ref="AF34:AI34"/>
    <mergeCell ref="AL34:AO34"/>
    <mergeCell ref="AS32:AW32"/>
    <mergeCell ref="AX32:BA32"/>
    <mergeCell ref="BB32:BN32"/>
    <mergeCell ref="A33:C33"/>
    <mergeCell ref="F33:O33"/>
    <mergeCell ref="P33:S33"/>
    <mergeCell ref="U33:AA33"/>
    <mergeCell ref="AB33:AE33"/>
    <mergeCell ref="AF33:AI33"/>
    <mergeCell ref="AL33:AO33"/>
    <mergeCell ref="AX31:BA31"/>
    <mergeCell ref="BB31:BN31"/>
    <mergeCell ref="A32:C32"/>
    <mergeCell ref="F32:O32"/>
    <mergeCell ref="P32:S32"/>
    <mergeCell ref="U32:AA32"/>
    <mergeCell ref="AB32:AE32"/>
    <mergeCell ref="AF32:AI32"/>
    <mergeCell ref="AL32:AO32"/>
    <mergeCell ref="AQ32:AR32"/>
    <mergeCell ref="AX30:BA30"/>
    <mergeCell ref="A31:C31"/>
    <mergeCell ref="F31:O31"/>
    <mergeCell ref="P31:S31"/>
    <mergeCell ref="U31:AA31"/>
    <mergeCell ref="AB31:AE31"/>
    <mergeCell ref="AF31:AI31"/>
    <mergeCell ref="AL31:AO31"/>
    <mergeCell ref="AQ31:AR31"/>
    <mergeCell ref="AS31:AW31"/>
    <mergeCell ref="P30:S30"/>
    <mergeCell ref="AB30:AE30"/>
    <mergeCell ref="AF30:AI30"/>
    <mergeCell ref="AL30:AO30"/>
    <mergeCell ref="AQ30:AR30"/>
    <mergeCell ref="AS30:AW30"/>
    <mergeCell ref="AF29:AI29"/>
    <mergeCell ref="AL29:AO29"/>
    <mergeCell ref="AQ29:AR29"/>
    <mergeCell ref="AS29:AW29"/>
    <mergeCell ref="AX29:BA29"/>
    <mergeCell ref="BB29:BN29"/>
    <mergeCell ref="AF28:AI28"/>
    <mergeCell ref="AL28:AO28"/>
    <mergeCell ref="AQ28:AR28"/>
    <mergeCell ref="AX28:BA28"/>
    <mergeCell ref="BB28:BN28"/>
    <mergeCell ref="A29:C29"/>
    <mergeCell ref="F29:O29"/>
    <mergeCell ref="P29:S29"/>
    <mergeCell ref="U29:AA29"/>
    <mergeCell ref="AB29:AE29"/>
    <mergeCell ref="AF27:AI27"/>
    <mergeCell ref="AL27:AO27"/>
    <mergeCell ref="AQ27:AR27"/>
    <mergeCell ref="AX27:BA27"/>
    <mergeCell ref="BB27:BN27"/>
    <mergeCell ref="A28:C28"/>
    <mergeCell ref="F28:O28"/>
    <mergeCell ref="P28:S28"/>
    <mergeCell ref="U28:AA28"/>
    <mergeCell ref="AB28:AE28"/>
    <mergeCell ref="AL26:AO26"/>
    <mergeCell ref="AQ26:AR26"/>
    <mergeCell ref="AS26:AW26"/>
    <mergeCell ref="AX26:BA26"/>
    <mergeCell ref="BB26:BM26"/>
    <mergeCell ref="A27:C27"/>
    <mergeCell ref="F27:O27"/>
    <mergeCell ref="P27:S27"/>
    <mergeCell ref="U27:AA27"/>
    <mergeCell ref="AB27:AE27"/>
    <mergeCell ref="A26:C26"/>
    <mergeCell ref="F26:O26"/>
    <mergeCell ref="P26:S26"/>
    <mergeCell ref="T26:AA26"/>
    <mergeCell ref="AB26:AE26"/>
    <mergeCell ref="AF26:AI26"/>
    <mergeCell ref="A24:C24"/>
    <mergeCell ref="F24:O24"/>
    <mergeCell ref="P24:S24"/>
    <mergeCell ref="U24:X24"/>
    <mergeCell ref="AX24:BA24"/>
    <mergeCell ref="A25:C25"/>
    <mergeCell ref="F25:O25"/>
    <mergeCell ref="P25:S25"/>
    <mergeCell ref="U25:X25"/>
    <mergeCell ref="AX25:BA25"/>
    <mergeCell ref="AL22:AO22"/>
    <mergeCell ref="AQ22:AR22"/>
    <mergeCell ref="AS22:AW22"/>
    <mergeCell ref="AX22:BA22"/>
    <mergeCell ref="BB22:BM22"/>
    <mergeCell ref="A23:C23"/>
    <mergeCell ref="F23:O23"/>
    <mergeCell ref="P23:S23"/>
    <mergeCell ref="U23:X23"/>
    <mergeCell ref="AX23:BA23"/>
    <mergeCell ref="AQ21:AR21"/>
    <mergeCell ref="AS21:AW21"/>
    <mergeCell ref="AX21:BA21"/>
    <mergeCell ref="BB21:BM21"/>
    <mergeCell ref="A22:C22"/>
    <mergeCell ref="F22:O22"/>
    <mergeCell ref="P22:S22"/>
    <mergeCell ref="T22:AA22"/>
    <mergeCell ref="AB22:AE22"/>
    <mergeCell ref="AF22:AI22"/>
    <mergeCell ref="F21:O21"/>
    <mergeCell ref="P21:S21"/>
    <mergeCell ref="T21:AA21"/>
    <mergeCell ref="AB21:AE21"/>
    <mergeCell ref="AF21:AI21"/>
    <mergeCell ref="AL21:AO21"/>
    <mergeCell ref="AF20:AI20"/>
    <mergeCell ref="AL20:AO20"/>
    <mergeCell ref="AQ20:AR20"/>
    <mergeCell ref="AS20:AW20"/>
    <mergeCell ref="AX20:BA20"/>
    <mergeCell ref="BB20:BN20"/>
    <mergeCell ref="A20:C20"/>
    <mergeCell ref="D20:E20"/>
    <mergeCell ref="F20:O20"/>
    <mergeCell ref="P20:S20"/>
    <mergeCell ref="T20:AA20"/>
    <mergeCell ref="AB20:AE20"/>
    <mergeCell ref="AF19:AI19"/>
    <mergeCell ref="AL19:AO19"/>
    <mergeCell ref="AQ19:AR19"/>
    <mergeCell ref="AS19:AW19"/>
    <mergeCell ref="AX19:BA19"/>
    <mergeCell ref="BB19:BN19"/>
    <mergeCell ref="A19:C19"/>
    <mergeCell ref="D19:E19"/>
    <mergeCell ref="F19:O19"/>
    <mergeCell ref="P19:S19"/>
    <mergeCell ref="T19:AA19"/>
    <mergeCell ref="AB19:AE19"/>
    <mergeCell ref="AF18:AI18"/>
    <mergeCell ref="AL18:AO18"/>
    <mergeCell ref="AQ18:AR18"/>
    <mergeCell ref="AS18:AW18"/>
    <mergeCell ref="AX18:BA18"/>
    <mergeCell ref="BB18:BN18"/>
    <mergeCell ref="A18:C18"/>
    <mergeCell ref="D18:E18"/>
    <mergeCell ref="F18:O18"/>
    <mergeCell ref="P18:S18"/>
    <mergeCell ref="T18:AA18"/>
    <mergeCell ref="AB18:AE18"/>
    <mergeCell ref="AF17:AI17"/>
    <mergeCell ref="AL17:AO17"/>
    <mergeCell ref="AQ17:AR17"/>
    <mergeCell ref="AS17:AW17"/>
    <mergeCell ref="AX17:BA17"/>
    <mergeCell ref="BB17:BN17"/>
    <mergeCell ref="A17:C17"/>
    <mergeCell ref="D17:E17"/>
    <mergeCell ref="F17:O17"/>
    <mergeCell ref="P17:S17"/>
    <mergeCell ref="T17:AA17"/>
    <mergeCell ref="AB17:AE17"/>
    <mergeCell ref="AX15:BA16"/>
    <mergeCell ref="BB15:BN16"/>
    <mergeCell ref="A16:C16"/>
    <mergeCell ref="D16:E16"/>
    <mergeCell ref="AB16:AE16"/>
    <mergeCell ref="AF16:AI16"/>
    <mergeCell ref="AL16:AO16"/>
    <mergeCell ref="AQ16:AR16"/>
    <mergeCell ref="AS16:AW16"/>
    <mergeCell ref="AO13:AS13"/>
    <mergeCell ref="AT13:BD13"/>
    <mergeCell ref="BE13:BG13"/>
    <mergeCell ref="BH13:BO13"/>
    <mergeCell ref="A14:BO14"/>
    <mergeCell ref="A15:E15"/>
    <mergeCell ref="F15:O16"/>
    <mergeCell ref="P15:S16"/>
    <mergeCell ref="T15:AA16"/>
    <mergeCell ref="AB15:AW15"/>
    <mergeCell ref="BI11:BJ11"/>
    <mergeCell ref="BN11:BO11"/>
    <mergeCell ref="A12:BO12"/>
    <mergeCell ref="B13:F13"/>
    <mergeCell ref="I13:J13"/>
    <mergeCell ref="K13:L13"/>
    <mergeCell ref="M13:P13"/>
    <mergeCell ref="Q13:R13"/>
    <mergeCell ref="S13:T13"/>
    <mergeCell ref="V13:AN13"/>
    <mergeCell ref="A9:BO9"/>
    <mergeCell ref="A10:AN10"/>
    <mergeCell ref="AO10:AQ10"/>
    <mergeCell ref="AR10:BO10"/>
    <mergeCell ref="A11:I11"/>
    <mergeCell ref="J11:AN11"/>
    <mergeCell ref="AO11:AU11"/>
    <mergeCell ref="AW11:AX11"/>
    <mergeCell ref="AZ11:BF11"/>
    <mergeCell ref="BG11:BH11"/>
    <mergeCell ref="A7:I7"/>
    <mergeCell ref="J7:Q7"/>
    <mergeCell ref="R7:AI7"/>
    <mergeCell ref="AJ7:BO7"/>
    <mergeCell ref="J8:Q8"/>
    <mergeCell ref="R8:AI8"/>
    <mergeCell ref="AJ8:BO8"/>
    <mergeCell ref="A4:BA4"/>
    <mergeCell ref="BC4:BI4"/>
    <mergeCell ref="BJ4:BN4"/>
    <mergeCell ref="A5:BC5"/>
    <mergeCell ref="BD5:BO5"/>
    <mergeCell ref="J6:BO6"/>
    <mergeCell ref="A1:AZ1"/>
    <mergeCell ref="BA1:BN1"/>
    <mergeCell ref="A2:BI2"/>
    <mergeCell ref="BJ2:BN2"/>
    <mergeCell ref="A3:BB3"/>
    <mergeCell ref="BC3:BI3"/>
    <mergeCell ref="BJ3:B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</dc:creator>
  <cp:lastModifiedBy>Love</cp:lastModifiedBy>
  <dcterms:created xsi:type="dcterms:W3CDTF">2026-08-11T10:31:24Z</dcterms:created>
  <dcterms:modified xsi:type="dcterms:W3CDTF">2026-08-11T10:32:03Z</dcterms:modified>
</cp:coreProperties>
</file>