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384" activeTab="2"/>
  </bookViews>
  <sheets>
    <sheet name="Льготники 5-11 " sheetId="1" r:id="rId1"/>
    <sheet name="Обед 1-4 льгот" sheetId="2" r:id="rId2"/>
    <sheet name="Завтрак 1-4" sheetId="3" r:id="rId3"/>
  </sheets>
  <definedNames>
    <definedName name="_xlnm.Print_Area" localSheetId="1">'Обед 1-4 льгот'!$A$1:$H$261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2" i="1" l="1"/>
  <c r="F252" i="1"/>
  <c r="E252" i="1"/>
  <c r="H251" i="1"/>
  <c r="G251" i="1"/>
  <c r="F251" i="1"/>
  <c r="E251" i="1"/>
  <c r="H247" i="1"/>
  <c r="G247" i="1"/>
  <c r="F247" i="1"/>
  <c r="E247" i="1"/>
  <c r="H197" i="1"/>
  <c r="G197" i="1"/>
  <c r="F197" i="1"/>
  <c r="E197" i="1"/>
  <c r="F189" i="1"/>
  <c r="E189" i="1"/>
  <c r="H144" i="1"/>
  <c r="G144" i="1"/>
  <c r="F144" i="1"/>
  <c r="E144" i="1"/>
  <c r="H139" i="1"/>
  <c r="G139" i="1"/>
  <c r="F139" i="1"/>
  <c r="E139" i="1"/>
  <c r="H138" i="1"/>
  <c r="G138" i="1"/>
  <c r="F138" i="1"/>
  <c r="E138" i="1"/>
  <c r="H249" i="3"/>
  <c r="G249" i="3"/>
  <c r="F249" i="3"/>
  <c r="E249" i="3"/>
  <c r="F196" i="3"/>
  <c r="E196" i="3"/>
  <c r="H139" i="3"/>
  <c r="F139" i="3"/>
  <c r="E139" i="3"/>
  <c r="H242" i="2"/>
  <c r="G242" i="2"/>
  <c r="F242" i="2"/>
  <c r="E242" i="2"/>
  <c r="H189" i="2"/>
  <c r="G189" i="2"/>
  <c r="F189" i="2"/>
  <c r="E189" i="2"/>
  <c r="H133" i="2"/>
  <c r="G133" i="2"/>
  <c r="F133" i="2"/>
  <c r="E133" i="2"/>
  <c r="H132" i="2"/>
  <c r="G132" i="2"/>
  <c r="F132" i="2"/>
  <c r="E132" i="2"/>
  <c r="G78" i="2"/>
  <c r="F78" i="2"/>
  <c r="E78" i="2"/>
  <c r="F24" i="2"/>
  <c r="E24" i="2"/>
  <c r="H23" i="2"/>
  <c r="G23" i="2"/>
  <c r="F23" i="2"/>
  <c r="E23" i="2"/>
  <c r="H243" i="2" l="1"/>
  <c r="F243" i="2"/>
  <c r="E243" i="2"/>
  <c r="H137" i="3" l="1"/>
  <c r="G137" i="3"/>
  <c r="F137" i="3"/>
  <c r="E137" i="3"/>
  <c r="H138" i="2"/>
  <c r="G138" i="2"/>
  <c r="F138" i="2"/>
  <c r="E138" i="2"/>
  <c r="H82" i="2"/>
  <c r="G82" i="2"/>
  <c r="F82" i="2"/>
  <c r="E82" i="2"/>
  <c r="H76" i="2"/>
  <c r="G76" i="2"/>
  <c r="F76" i="2"/>
  <c r="E76" i="2"/>
  <c r="H134" i="1"/>
  <c r="F134" i="1"/>
  <c r="E134" i="1"/>
  <c r="H132" i="1"/>
  <c r="G132" i="1"/>
  <c r="F132" i="1"/>
  <c r="E132" i="1"/>
  <c r="H90" i="1"/>
  <c r="G90" i="1"/>
  <c r="F90" i="1"/>
  <c r="E90" i="1"/>
  <c r="H87" i="1"/>
  <c r="G87" i="1"/>
  <c r="F87" i="1"/>
  <c r="E87" i="1"/>
  <c r="H86" i="1"/>
  <c r="G86" i="1"/>
  <c r="F86" i="1"/>
  <c r="E86" i="1"/>
  <c r="H84" i="1"/>
  <c r="G84" i="1"/>
  <c r="F84" i="1"/>
  <c r="E84" i="1"/>
  <c r="H79" i="1"/>
  <c r="G79" i="1"/>
  <c r="F79" i="1"/>
  <c r="E79" i="1"/>
  <c r="H32" i="1"/>
  <c r="G32" i="1"/>
  <c r="F32" i="1"/>
  <c r="E32" i="1"/>
  <c r="H27" i="1"/>
  <c r="G27" i="1"/>
  <c r="F27" i="1"/>
  <c r="E27" i="1"/>
</calcChain>
</file>

<file path=xl/sharedStrings.xml><?xml version="1.0" encoding="utf-8"?>
<sst xmlns="http://schemas.openxmlformats.org/spreadsheetml/2006/main" count="385" uniqueCount="68">
  <si>
    <t>МБОУ __________________________</t>
  </si>
  <si>
    <t>Утверждаю: _____________________</t>
  </si>
  <si>
    <t>ЕЖЕДНЕВНОЕ МЕНЮ</t>
  </si>
  <si>
    <r>
      <rPr>
        <b/>
        <sz val="12"/>
        <color theme="1"/>
        <rFont val="Calibri"/>
        <family val="2"/>
        <charset val="204"/>
        <scheme val="minor"/>
      </rPr>
      <t xml:space="preserve">Возростная категория: </t>
    </r>
    <r>
      <rPr>
        <sz val="11"/>
        <color theme="1"/>
        <rFont val="Calibri"/>
        <family val="2"/>
        <charset val="204"/>
        <scheme val="minor"/>
      </rPr>
      <t>11 лет и старше  учащихся 5-11 класса в первую  смену (</t>
    </r>
    <r>
      <rPr>
        <b/>
        <sz val="11"/>
        <color theme="1"/>
        <rFont val="Calibri"/>
        <family val="2"/>
        <charset val="204"/>
        <scheme val="minor"/>
      </rPr>
      <t>горячий завтрак и обед</t>
    </r>
    <r>
      <rPr>
        <sz val="11"/>
        <color theme="1"/>
        <rFont val="Calibri"/>
        <family val="2"/>
        <charset val="204"/>
        <scheme val="minor"/>
      </rPr>
      <t>)</t>
    </r>
  </si>
  <si>
    <t>Прием пищи, наименование блюда</t>
  </si>
  <si>
    <t>Масса порции</t>
  </si>
  <si>
    <t>Пищевые вещества (г)</t>
  </si>
  <si>
    <t>Энергетическая ценность (ккал)</t>
  </si>
  <si>
    <t>Б</t>
  </si>
  <si>
    <t>Ж</t>
  </si>
  <si>
    <t>У</t>
  </si>
  <si>
    <t>ЗАВТРАК</t>
  </si>
  <si>
    <t>Плов из птицы</t>
  </si>
  <si>
    <t xml:space="preserve">Хлеб пшеничный </t>
  </si>
  <si>
    <t>Хлеб ржано — пшеничный</t>
  </si>
  <si>
    <t xml:space="preserve">Чай с сахаром </t>
  </si>
  <si>
    <t>Чай с сахаром</t>
  </si>
  <si>
    <t xml:space="preserve">Кондитерское изделие </t>
  </si>
  <si>
    <t>Фрукты свежие</t>
  </si>
  <si>
    <t>ОБЕД</t>
  </si>
  <si>
    <t>Суп с бобовыми</t>
  </si>
  <si>
    <t>Макаронные изделия отварные</t>
  </si>
  <si>
    <t>Котлеты мясные с соусом томатным</t>
  </si>
  <si>
    <t>Дополнительный гарнир /овоши по-сезону порционно/</t>
  </si>
  <si>
    <t>Хлеб пшеничный</t>
  </si>
  <si>
    <t>Компот из свежих плодов</t>
  </si>
  <si>
    <t>Стоимость: 195,00 руб.</t>
  </si>
  <si>
    <t>Ответственный по питанию:________________________</t>
  </si>
  <si>
    <t>Медицинский работник:____________________________</t>
  </si>
  <si>
    <t>Заведующий производством_________________________</t>
  </si>
  <si>
    <t>Рыба тушенная с овощами</t>
  </si>
  <si>
    <t>Котлета мясная с соусом</t>
  </si>
  <si>
    <t>Картофельное пюре</t>
  </si>
  <si>
    <t>Чай с сахаром и лимоном</t>
  </si>
  <si>
    <t>187</t>
  </si>
  <si>
    <t>Борщ с капустой и картофелем</t>
  </si>
  <si>
    <t>Птица, тушенная в соусе с овощами</t>
  </si>
  <si>
    <t>Птица тушенная в соусе</t>
  </si>
  <si>
    <t xml:space="preserve">Каша вязкая </t>
  </si>
  <si>
    <t>Компот из смеси сухофруктов</t>
  </si>
  <si>
    <t>Какао с молоком</t>
  </si>
  <si>
    <t>Сыр порциями</t>
  </si>
  <si>
    <t>Суп с макаронными изделиями</t>
  </si>
  <si>
    <t>Кондитерское изделие</t>
  </si>
  <si>
    <t>Суп из овощей</t>
  </si>
  <si>
    <t>Рыба, запеченная с морковью</t>
  </si>
  <si>
    <t>Суп картофельный с крупой</t>
  </si>
  <si>
    <t>Дополнительный гарнир</t>
  </si>
  <si>
    <t>Рис отварной</t>
  </si>
  <si>
    <t xml:space="preserve">Котлеты рубленные из птицы с соусом </t>
  </si>
  <si>
    <r>
      <rPr>
        <b/>
        <sz val="12"/>
        <color theme="1"/>
        <rFont val="Calibri"/>
        <family val="2"/>
        <charset val="204"/>
        <scheme val="minor"/>
      </rPr>
      <t xml:space="preserve">Возростная категория: 7- 11 лет учащиеся </t>
    </r>
    <r>
      <rPr>
        <sz val="11"/>
        <color theme="1"/>
        <rFont val="Calibri"/>
        <family val="2"/>
        <charset val="204"/>
        <scheme val="minor"/>
      </rPr>
      <t xml:space="preserve">1-4  класса в первую  смену (льготники </t>
    </r>
    <r>
      <rPr>
        <b/>
        <sz val="11"/>
        <color theme="1"/>
        <rFont val="Calibri"/>
        <family val="2"/>
        <charset val="204"/>
        <scheme val="minor"/>
      </rPr>
      <t>горячий обед</t>
    </r>
    <r>
      <rPr>
        <sz val="11"/>
        <color theme="1"/>
        <rFont val="Calibri"/>
        <family val="2"/>
        <charset val="204"/>
        <scheme val="minor"/>
      </rPr>
      <t>)</t>
    </r>
  </si>
  <si>
    <t>Стоимость: 95,00 руб</t>
  </si>
  <si>
    <r>
      <rPr>
        <b/>
        <sz val="12"/>
        <color theme="1"/>
        <rFont val="Calibri"/>
        <family val="2"/>
        <charset val="204"/>
        <scheme val="minor"/>
      </rPr>
      <t xml:space="preserve">Возростная категория: </t>
    </r>
    <r>
      <rPr>
        <sz val="11"/>
        <color theme="1"/>
        <rFont val="Calibri"/>
        <family val="2"/>
        <charset val="204"/>
        <scheme val="minor"/>
      </rPr>
      <t xml:space="preserve"> 7-11 лет  учащихся  1-4 класса в первую  смену (</t>
    </r>
    <r>
      <rPr>
        <b/>
        <sz val="11"/>
        <color theme="1"/>
        <rFont val="Calibri"/>
        <family val="2"/>
        <charset val="204"/>
        <scheme val="minor"/>
      </rPr>
      <t>горячий завтрак</t>
    </r>
    <r>
      <rPr>
        <sz val="11"/>
        <color theme="1"/>
        <rFont val="Calibri"/>
        <family val="2"/>
        <charset val="204"/>
        <scheme val="minor"/>
      </rPr>
      <t>)</t>
    </r>
  </si>
  <si>
    <t>Каша  молочная жидкая</t>
  </si>
  <si>
    <t>Каша молочная жидкая</t>
  </si>
  <si>
    <t>Котлета мясная с соусом томатным</t>
  </si>
  <si>
    <t>Стоимость: 85,55 руб.</t>
  </si>
  <si>
    <t>Запеканка из творога со сгущ.молоком</t>
  </si>
  <si>
    <t xml:space="preserve"> Дата:                "23"     Марта     2026г </t>
  </si>
  <si>
    <t xml:space="preserve"> Дата:                "24"     Марта     2026г </t>
  </si>
  <si>
    <t xml:space="preserve"> Дата:                "25"     Марта     2026г </t>
  </si>
  <si>
    <t xml:space="preserve"> Дата:                "26"     Марта     2026г </t>
  </si>
  <si>
    <t xml:space="preserve"> Дата:                "27"     Марта     2026г </t>
  </si>
  <si>
    <t xml:space="preserve">  Дата:                "23"     Марта     2026г  </t>
  </si>
  <si>
    <t xml:space="preserve">  Дата:                "24"     Марта     2026г  </t>
  </si>
  <si>
    <t xml:space="preserve">  Дата:                "25"     Марта     2026г  </t>
  </si>
  <si>
    <t xml:space="preserve">  Дата:                "26"     Марта     2026г  </t>
  </si>
  <si>
    <t xml:space="preserve">  Дата:                "27"     Марта     2026г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</si>
</sst>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u/>
      <sz val="14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Arial Cyr"/>
      <family val="2"/>
      <charset val="204"/>
    </font>
    <font>
      <b/>
      <u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8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0" fillId="0" borderId="0"/>
  </cellStyleXfs>
  <cellXfs count="251">
    <xf numFmtId="0" fontId="0" fillId="0" borderId="0" xfId="0"/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44" fontId="3" fillId="0" borderId="0" xfId="1" applyFont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/>
    </xf>
    <xf numFmtId="0" fontId="7" fillId="0" borderId="0" xfId="2" applyNumberFormat="1" applyFont="1" applyBorder="1" applyAlignment="1">
      <alignment horizontal="left" vertical="center" wrapText="1"/>
    </xf>
    <xf numFmtId="0" fontId="7" fillId="0" borderId="0" xfId="2" applyNumberFormat="1" applyFont="1" applyBorder="1" applyAlignment="1">
      <alignment horizontal="center" vertical="center" wrapText="1"/>
    </xf>
    <xf numFmtId="2" fontId="7" fillId="0" borderId="0" xfId="2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4" fillId="0" borderId="13" xfId="2" applyNumberFormat="1" applyFont="1" applyBorder="1" applyAlignment="1">
      <alignment horizontal="center" vertical="center" wrapText="1"/>
    </xf>
    <xf numFmtId="0" fontId="4" fillId="0" borderId="14" xfId="2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2" fontId="6" fillId="0" borderId="23" xfId="0" applyNumberFormat="1" applyFont="1" applyBorder="1" applyAlignment="1">
      <alignment horizontal="center" vertical="center"/>
    </xf>
    <xf numFmtId="2" fontId="6" fillId="0" borderId="24" xfId="0" applyNumberFormat="1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2" fontId="6" fillId="0" borderId="23" xfId="0" applyNumberFormat="1" applyFont="1" applyBorder="1" applyAlignment="1">
      <alignment horizontal="center" vertical="center" wrapText="1"/>
    </xf>
    <xf numFmtId="2" fontId="6" fillId="0" borderId="24" xfId="0" applyNumberFormat="1" applyFont="1" applyBorder="1" applyAlignment="1">
      <alignment horizontal="center" vertical="center" wrapText="1"/>
    </xf>
    <xf numFmtId="2" fontId="6" fillId="0" borderId="25" xfId="0" applyNumberFormat="1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2" fontId="6" fillId="0" borderId="30" xfId="0" applyNumberFormat="1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2" fontId="6" fillId="0" borderId="27" xfId="0" applyNumberFormat="1" applyFont="1" applyBorder="1" applyAlignment="1">
      <alignment horizontal="center" vertical="center"/>
    </xf>
    <xf numFmtId="2" fontId="6" fillId="0" borderId="31" xfId="0" applyNumberFormat="1" applyFont="1" applyBorder="1" applyAlignment="1">
      <alignment horizontal="center" vertical="center"/>
    </xf>
    <xf numFmtId="2" fontId="6" fillId="0" borderId="31" xfId="0" applyNumberFormat="1" applyFont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2" fontId="6" fillId="0" borderId="30" xfId="0" applyNumberFormat="1" applyFont="1" applyFill="1" applyBorder="1" applyAlignment="1">
      <alignment horizontal="center" vertical="center"/>
    </xf>
    <xf numFmtId="2" fontId="6" fillId="0" borderId="27" xfId="0" applyNumberFormat="1" applyFont="1" applyFill="1" applyBorder="1" applyAlignment="1">
      <alignment horizontal="center" vertical="center"/>
    </xf>
    <xf numFmtId="2" fontId="6" fillId="0" borderId="31" xfId="0" applyNumberFormat="1" applyFont="1" applyFill="1" applyBorder="1" applyAlignment="1">
      <alignment horizontal="center" vertical="center"/>
    </xf>
    <xf numFmtId="1" fontId="6" fillId="0" borderId="29" xfId="0" applyNumberFormat="1" applyFont="1" applyFill="1" applyBorder="1" applyAlignment="1">
      <alignment horizontal="center" vertical="center" wrapText="1"/>
    </xf>
    <xf numFmtId="2" fontId="6" fillId="0" borderId="30" xfId="0" applyNumberFormat="1" applyFont="1" applyFill="1" applyBorder="1" applyAlignment="1">
      <alignment horizontal="center" vertical="center" wrapText="1"/>
    </xf>
    <xf numFmtId="2" fontId="6" fillId="0" borderId="27" xfId="0" applyNumberFormat="1" applyFont="1" applyFill="1" applyBorder="1" applyAlignment="1">
      <alignment horizontal="center" vertical="center" wrapText="1"/>
    </xf>
    <xf numFmtId="2" fontId="6" fillId="0" borderId="31" xfId="0" applyNumberFormat="1" applyFont="1" applyFill="1" applyBorder="1" applyAlignment="1">
      <alignment horizontal="center" vertical="center" wrapText="1"/>
    </xf>
    <xf numFmtId="2" fontId="6" fillId="0" borderId="30" xfId="0" applyNumberFormat="1" applyFont="1" applyBorder="1" applyAlignment="1">
      <alignment horizontal="center" vertical="center" wrapText="1"/>
    </xf>
    <xf numFmtId="2" fontId="6" fillId="0" borderId="27" xfId="0" applyNumberFormat="1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  <xf numFmtId="2" fontId="6" fillId="0" borderId="20" xfId="0" applyNumberFormat="1" applyFont="1" applyBorder="1" applyAlignment="1">
      <alignment horizontal="center" vertical="center" wrapText="1"/>
    </xf>
    <xf numFmtId="2" fontId="6" fillId="0" borderId="21" xfId="0" applyNumberFormat="1" applyFont="1" applyBorder="1" applyAlignment="1">
      <alignment horizontal="center" vertical="center" wrapText="1"/>
    </xf>
    <xf numFmtId="2" fontId="6" fillId="0" borderId="28" xfId="0" applyNumberFormat="1" applyFont="1" applyBorder="1" applyAlignment="1">
      <alignment horizontal="center" vertical="center"/>
    </xf>
    <xf numFmtId="2" fontId="6" fillId="0" borderId="28" xfId="0" applyNumberFormat="1" applyFont="1" applyFill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2" fontId="6" fillId="0" borderId="28" xfId="0" applyNumberFormat="1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2" fontId="4" fillId="0" borderId="13" xfId="0" applyNumberFormat="1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2" fontId="4" fillId="0" borderId="42" xfId="0" applyNumberFormat="1" applyFont="1" applyBorder="1" applyAlignment="1">
      <alignment horizontal="center" vertical="center"/>
    </xf>
    <xf numFmtId="2" fontId="6" fillId="0" borderId="36" xfId="0" applyNumberFormat="1" applyFont="1" applyFill="1" applyBorder="1" applyAlignment="1">
      <alignment horizontal="center" vertical="center" wrapText="1"/>
    </xf>
    <xf numFmtId="2" fontId="6" fillId="0" borderId="33" xfId="0" applyNumberFormat="1" applyFont="1" applyFill="1" applyBorder="1" applyAlignment="1">
      <alignment horizontal="center" vertical="center" wrapText="1"/>
    </xf>
    <xf numFmtId="2" fontId="6" fillId="0" borderId="3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44" fontId="5" fillId="0" borderId="0" xfId="1" applyFont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6" fillId="0" borderId="45" xfId="0" applyFont="1" applyBorder="1" applyAlignment="1">
      <alignment horizontal="center" vertical="center" wrapText="1"/>
    </xf>
    <xf numFmtId="49" fontId="6" fillId="0" borderId="35" xfId="0" applyNumberFormat="1" applyFont="1" applyFill="1" applyBorder="1" applyAlignment="1">
      <alignment horizontal="center" vertical="center" wrapText="1"/>
    </xf>
    <xf numFmtId="2" fontId="6" fillId="0" borderId="23" xfId="0" applyNumberFormat="1" applyFont="1" applyFill="1" applyBorder="1" applyAlignment="1">
      <alignment horizontal="center" vertical="center" wrapText="1"/>
    </xf>
    <xf numFmtId="2" fontId="6" fillId="0" borderId="24" xfId="0" applyNumberFormat="1" applyFont="1" applyFill="1" applyBorder="1" applyAlignment="1">
      <alignment horizontal="center" vertical="center" wrapText="1"/>
    </xf>
    <xf numFmtId="2" fontId="6" fillId="0" borderId="25" xfId="0" applyNumberFormat="1" applyFont="1" applyFill="1" applyBorder="1" applyAlignment="1">
      <alignment horizontal="center" vertical="center" wrapText="1"/>
    </xf>
    <xf numFmtId="0" fontId="6" fillId="0" borderId="29" xfId="3" applyFont="1" applyBorder="1" applyAlignment="1">
      <alignment horizontal="center" vertical="center" wrapText="1"/>
    </xf>
    <xf numFmtId="2" fontId="6" fillId="0" borderId="30" xfId="3" applyNumberFormat="1" applyFont="1" applyBorder="1" applyAlignment="1">
      <alignment horizontal="center" vertical="center" wrapText="1"/>
    </xf>
    <xf numFmtId="2" fontId="6" fillId="0" borderId="27" xfId="3" applyNumberFormat="1" applyFont="1" applyBorder="1" applyAlignment="1">
      <alignment horizontal="center" vertical="center" wrapText="1"/>
    </xf>
    <xf numFmtId="2" fontId="6" fillId="0" borderId="31" xfId="3" applyNumberFormat="1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2" fontId="4" fillId="0" borderId="36" xfId="0" applyNumberFormat="1" applyFont="1" applyBorder="1" applyAlignment="1">
      <alignment horizontal="center" vertical="center"/>
    </xf>
    <xf numFmtId="2" fontId="4" fillId="0" borderId="33" xfId="0" applyNumberFormat="1" applyFont="1" applyBorder="1" applyAlignment="1">
      <alignment horizontal="center" vertical="center"/>
    </xf>
    <xf numFmtId="2" fontId="4" fillId="0" borderId="34" xfId="0" applyNumberFormat="1" applyFont="1" applyBorder="1" applyAlignment="1">
      <alignment horizontal="center" vertical="center"/>
    </xf>
    <xf numFmtId="44" fontId="0" fillId="0" borderId="0" xfId="1" applyFont="1" applyAlignment="1">
      <alignment horizontal="center"/>
    </xf>
    <xf numFmtId="44" fontId="0" fillId="0" borderId="0" xfId="1" applyFont="1"/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2" fontId="6" fillId="0" borderId="23" xfId="0" applyNumberFormat="1" applyFont="1" applyFill="1" applyBorder="1" applyAlignment="1">
      <alignment horizontal="center" vertical="center"/>
    </xf>
    <xf numFmtId="2" fontId="6" fillId="0" borderId="24" xfId="0" applyNumberFormat="1" applyFont="1" applyFill="1" applyBorder="1" applyAlignment="1">
      <alignment horizontal="center" vertical="center"/>
    </xf>
    <xf numFmtId="2" fontId="6" fillId="0" borderId="25" xfId="0" applyNumberFormat="1" applyFont="1" applyFill="1" applyBorder="1" applyAlignment="1">
      <alignment horizontal="center" vertical="center"/>
    </xf>
    <xf numFmtId="0" fontId="4" fillId="0" borderId="0" xfId="2" applyNumberFormat="1" applyFont="1" applyBorder="1" applyAlignment="1">
      <alignment horizontal="left" vertical="center" wrapText="1"/>
    </xf>
    <xf numFmtId="0" fontId="4" fillId="0" borderId="0" xfId="2" applyNumberFormat="1" applyFont="1" applyBorder="1" applyAlignment="1">
      <alignment horizontal="center" vertical="center" wrapText="1"/>
    </xf>
    <xf numFmtId="2" fontId="4" fillId="0" borderId="0" xfId="2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0" xfId="2" applyNumberFormat="1" applyFont="1" applyBorder="1" applyAlignment="1">
      <alignment horizontal="center" vertical="center" wrapText="1"/>
    </xf>
    <xf numFmtId="0" fontId="4" fillId="0" borderId="27" xfId="2" applyNumberFormat="1" applyFont="1" applyBorder="1" applyAlignment="1">
      <alignment horizontal="center" vertical="center" wrapText="1"/>
    </xf>
    <xf numFmtId="0" fontId="4" fillId="0" borderId="0" xfId="2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2" fontId="4" fillId="0" borderId="30" xfId="0" applyNumberFormat="1" applyFont="1" applyFill="1" applyBorder="1" applyAlignment="1">
      <alignment horizontal="center" vertical="center"/>
    </xf>
    <xf numFmtId="2" fontId="4" fillId="0" borderId="27" xfId="0" applyNumberFormat="1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 wrapText="1"/>
    </xf>
    <xf numFmtId="164" fontId="4" fillId="0" borderId="31" xfId="0" applyNumberFormat="1" applyFont="1" applyFill="1" applyBorder="1" applyAlignment="1">
      <alignment horizontal="center" vertical="center"/>
    </xf>
    <xf numFmtId="2" fontId="7" fillId="0" borderId="30" xfId="0" applyNumberFormat="1" applyFont="1" applyFill="1" applyBorder="1" applyAlignment="1">
      <alignment horizontal="center" vertical="center"/>
    </xf>
    <xf numFmtId="2" fontId="7" fillId="0" borderId="27" xfId="0" applyNumberFormat="1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 wrapText="1"/>
    </xf>
    <xf numFmtId="2" fontId="7" fillId="0" borderId="20" xfId="0" applyNumberFormat="1" applyFont="1" applyBorder="1" applyAlignment="1">
      <alignment horizontal="center" vertical="center" wrapText="1"/>
    </xf>
    <xf numFmtId="2" fontId="7" fillId="0" borderId="37" xfId="0" applyNumberFormat="1" applyFont="1" applyBorder="1" applyAlignment="1">
      <alignment horizontal="center" vertical="center" wrapText="1"/>
    </xf>
    <xf numFmtId="2" fontId="7" fillId="0" borderId="55" xfId="0" applyNumberFormat="1" applyFont="1" applyBorder="1" applyAlignment="1">
      <alignment horizontal="center" vertical="center"/>
    </xf>
    <xf numFmtId="2" fontId="7" fillId="0" borderId="53" xfId="0" applyNumberFormat="1" applyFont="1" applyBorder="1" applyAlignment="1">
      <alignment horizontal="center" vertical="center"/>
    </xf>
    <xf numFmtId="2" fontId="7" fillId="0" borderId="54" xfId="0" applyNumberFormat="1" applyFont="1" applyBorder="1" applyAlignment="1">
      <alignment horizontal="center" vertical="center"/>
    </xf>
    <xf numFmtId="2" fontId="4" fillId="0" borderId="57" xfId="0" applyNumberFormat="1" applyFont="1" applyBorder="1" applyAlignment="1">
      <alignment horizontal="center" vertical="center"/>
    </xf>
    <xf numFmtId="2" fontId="4" fillId="0" borderId="58" xfId="0" applyNumberFormat="1" applyFont="1" applyBorder="1" applyAlignment="1">
      <alignment horizontal="center" vertical="center"/>
    </xf>
    <xf numFmtId="2" fontId="4" fillId="0" borderId="59" xfId="0" applyNumberFormat="1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/>
    </xf>
    <xf numFmtId="2" fontId="4" fillId="0" borderId="62" xfId="0" applyNumberFormat="1" applyFont="1" applyBorder="1" applyAlignment="1">
      <alignment horizontal="center" vertical="center"/>
    </xf>
    <xf numFmtId="2" fontId="4" fillId="0" borderId="63" xfId="0" applyNumberFormat="1" applyFont="1" applyBorder="1" applyAlignment="1">
      <alignment horizontal="center" vertical="center"/>
    </xf>
    <xf numFmtId="2" fontId="4" fillId="0" borderId="64" xfId="0" applyNumberFormat="1" applyFont="1" applyBorder="1" applyAlignment="1">
      <alignment horizontal="center" vertical="center"/>
    </xf>
    <xf numFmtId="2" fontId="7" fillId="0" borderId="56" xfId="0" applyNumberFormat="1" applyFont="1" applyBorder="1" applyAlignment="1">
      <alignment horizontal="center" vertical="center"/>
    </xf>
    <xf numFmtId="2" fontId="4" fillId="0" borderId="65" xfId="0" applyNumberFormat="1" applyFont="1" applyBorder="1" applyAlignment="1">
      <alignment horizontal="center" vertical="center" wrapText="1"/>
    </xf>
    <xf numFmtId="2" fontId="7" fillId="0" borderId="55" xfId="0" applyNumberFormat="1" applyFont="1" applyBorder="1" applyAlignment="1">
      <alignment horizontal="center" vertical="center" wrapText="1"/>
    </xf>
    <xf numFmtId="2" fontId="7" fillId="0" borderId="53" xfId="0" applyNumberFormat="1" applyFont="1" applyBorder="1" applyAlignment="1">
      <alignment horizontal="center" vertical="center" wrapText="1"/>
    </xf>
    <xf numFmtId="2" fontId="7" fillId="0" borderId="54" xfId="0" applyNumberFormat="1" applyFont="1" applyBorder="1" applyAlignment="1">
      <alignment horizontal="center" vertical="center" wrapText="1"/>
    </xf>
    <xf numFmtId="2" fontId="4" fillId="0" borderId="40" xfId="0" applyNumberFormat="1" applyFont="1" applyBorder="1" applyAlignment="1">
      <alignment horizontal="center" vertical="center"/>
    </xf>
    <xf numFmtId="2" fontId="7" fillId="0" borderId="26" xfId="0" applyNumberFormat="1" applyFont="1" applyBorder="1" applyAlignment="1">
      <alignment horizontal="center" vertical="center" wrapText="1"/>
    </xf>
    <xf numFmtId="2" fontId="7" fillId="0" borderId="56" xfId="0" applyNumberFormat="1" applyFont="1" applyBorder="1" applyAlignment="1">
      <alignment horizontal="center" vertical="center" wrapText="1"/>
    </xf>
    <xf numFmtId="2" fontId="4" fillId="0" borderId="39" xfId="0" applyNumberFormat="1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 wrapText="1"/>
    </xf>
    <xf numFmtId="2" fontId="13" fillId="0" borderId="26" xfId="0" applyNumberFormat="1" applyFont="1" applyBorder="1" applyAlignment="1">
      <alignment horizontal="center" vertical="center" wrapText="1"/>
    </xf>
    <xf numFmtId="2" fontId="13" fillId="0" borderId="53" xfId="0" applyNumberFormat="1" applyFont="1" applyBorder="1" applyAlignment="1">
      <alignment horizontal="center" vertical="center" wrapText="1"/>
    </xf>
    <xf numFmtId="2" fontId="13" fillId="0" borderId="56" xfId="0" applyNumberFormat="1" applyFont="1" applyBorder="1" applyAlignment="1">
      <alignment horizontal="center" vertical="center" wrapText="1"/>
    </xf>
    <xf numFmtId="2" fontId="4" fillId="0" borderId="13" xfId="0" applyNumberFormat="1" applyFont="1" applyBorder="1" applyAlignment="1">
      <alignment horizontal="center" vertical="center" wrapText="1"/>
    </xf>
    <xf numFmtId="2" fontId="4" fillId="0" borderId="14" xfId="0" applyNumberFormat="1" applyFont="1" applyBorder="1" applyAlignment="1">
      <alignment horizontal="center" vertical="center" wrapText="1"/>
    </xf>
    <xf numFmtId="2" fontId="4" fillId="0" borderId="40" xfId="0" applyNumberFormat="1" applyFont="1" applyBorder="1" applyAlignment="1">
      <alignment horizontal="center" vertical="center" wrapText="1"/>
    </xf>
    <xf numFmtId="2" fontId="4" fillId="0" borderId="66" xfId="0" applyNumberFormat="1" applyFont="1" applyBorder="1" applyAlignment="1">
      <alignment horizontal="center" vertical="center" wrapText="1"/>
    </xf>
    <xf numFmtId="2" fontId="4" fillId="0" borderId="63" xfId="0" applyNumberFormat="1" applyFont="1" applyBorder="1" applyAlignment="1">
      <alignment horizontal="center" vertical="center" wrapText="1"/>
    </xf>
    <xf numFmtId="2" fontId="4" fillId="0" borderId="67" xfId="0" applyNumberFormat="1" applyFont="1" applyBorder="1" applyAlignment="1">
      <alignment horizontal="center" vertical="center" wrapText="1"/>
    </xf>
    <xf numFmtId="2" fontId="4" fillId="0" borderId="68" xfId="0" applyNumberFormat="1" applyFont="1" applyBorder="1" applyAlignment="1">
      <alignment horizontal="center" vertical="center" wrapText="1"/>
    </xf>
    <xf numFmtId="2" fontId="4" fillId="0" borderId="69" xfId="0" applyNumberFormat="1" applyFont="1" applyBorder="1" applyAlignment="1">
      <alignment horizontal="center" vertical="center" wrapText="1"/>
    </xf>
    <xf numFmtId="2" fontId="4" fillId="0" borderId="70" xfId="0" applyNumberFormat="1" applyFont="1" applyBorder="1" applyAlignment="1">
      <alignment horizontal="center" vertical="center" wrapText="1"/>
    </xf>
    <xf numFmtId="2" fontId="4" fillId="0" borderId="60" xfId="0" applyNumberFormat="1" applyFont="1" applyBorder="1" applyAlignment="1">
      <alignment horizontal="center" vertical="center"/>
    </xf>
    <xf numFmtId="2" fontId="4" fillId="0" borderId="61" xfId="0" applyNumberFormat="1" applyFont="1" applyBorder="1" applyAlignment="1">
      <alignment horizontal="center" vertical="center"/>
    </xf>
    <xf numFmtId="2" fontId="4" fillId="0" borderId="71" xfId="0" applyNumberFormat="1" applyFont="1" applyBorder="1" applyAlignment="1">
      <alignment horizontal="center" vertical="center"/>
    </xf>
    <xf numFmtId="2" fontId="7" fillId="0" borderId="72" xfId="0" applyNumberFormat="1" applyFont="1" applyBorder="1" applyAlignment="1">
      <alignment horizontal="center" vertical="center"/>
    </xf>
    <xf numFmtId="2" fontId="7" fillId="0" borderId="69" xfId="0" applyNumberFormat="1" applyFont="1" applyBorder="1" applyAlignment="1">
      <alignment horizontal="center" vertical="center"/>
    </xf>
    <xf numFmtId="2" fontId="7" fillId="0" borderId="70" xfId="0" applyNumberFormat="1" applyFont="1" applyBorder="1" applyAlignment="1">
      <alignment horizontal="center" vertical="center"/>
    </xf>
    <xf numFmtId="0" fontId="7" fillId="0" borderId="72" xfId="0" applyFont="1" applyBorder="1" applyAlignment="1">
      <alignment horizontal="center" vertical="center" wrapText="1"/>
    </xf>
    <xf numFmtId="0" fontId="7" fillId="0" borderId="69" xfId="0" applyFont="1" applyBorder="1" applyAlignment="1">
      <alignment horizontal="center" vertical="center" wrapText="1"/>
    </xf>
    <xf numFmtId="0" fontId="7" fillId="0" borderId="73" xfId="0" applyFont="1" applyBorder="1" applyAlignment="1">
      <alignment horizontal="center" vertical="center" wrapText="1"/>
    </xf>
    <xf numFmtId="2" fontId="4" fillId="0" borderId="72" xfId="0" applyNumberFormat="1" applyFont="1" applyBorder="1" applyAlignment="1">
      <alignment horizontal="center" vertical="center"/>
    </xf>
    <xf numFmtId="2" fontId="4" fillId="0" borderId="69" xfId="0" applyNumberFormat="1" applyFont="1" applyBorder="1" applyAlignment="1">
      <alignment horizontal="center" vertical="center"/>
    </xf>
    <xf numFmtId="2" fontId="4" fillId="0" borderId="73" xfId="0" applyNumberFormat="1" applyFont="1" applyBorder="1" applyAlignment="1">
      <alignment horizontal="center" vertical="center" wrapText="1"/>
    </xf>
    <xf numFmtId="2" fontId="4" fillId="0" borderId="73" xfId="0" applyNumberFormat="1" applyFont="1" applyBorder="1" applyAlignment="1">
      <alignment horizontal="center" vertical="center"/>
    </xf>
    <xf numFmtId="2" fontId="4" fillId="0" borderId="74" xfId="0" applyNumberFormat="1" applyFont="1" applyBorder="1" applyAlignment="1">
      <alignment horizontal="center" vertical="center" wrapText="1"/>
    </xf>
    <xf numFmtId="2" fontId="4" fillId="0" borderId="75" xfId="0" applyNumberFormat="1" applyFont="1" applyBorder="1" applyAlignment="1">
      <alignment horizontal="center" vertical="center" wrapText="1"/>
    </xf>
    <xf numFmtId="2" fontId="4" fillId="0" borderId="76" xfId="0" applyNumberFormat="1" applyFont="1" applyBorder="1" applyAlignment="1">
      <alignment horizontal="center" vertical="center" wrapText="1"/>
    </xf>
    <xf numFmtId="2" fontId="4" fillId="0" borderId="77" xfId="0" applyNumberFormat="1" applyFont="1" applyBorder="1" applyAlignment="1">
      <alignment horizontal="center" vertical="center" wrapText="1"/>
    </xf>
    <xf numFmtId="2" fontId="4" fillId="0" borderId="78" xfId="0" applyNumberFormat="1" applyFont="1" applyBorder="1" applyAlignment="1">
      <alignment horizontal="center" vertical="center" wrapText="1"/>
    </xf>
    <xf numFmtId="2" fontId="4" fillId="0" borderId="79" xfId="0" applyNumberFormat="1" applyFont="1" applyBorder="1" applyAlignment="1">
      <alignment horizontal="center" vertical="center" wrapText="1"/>
    </xf>
    <xf numFmtId="2" fontId="4" fillId="0" borderId="80" xfId="0" applyNumberFormat="1" applyFont="1" applyBorder="1" applyAlignment="1">
      <alignment horizontal="center" vertical="center"/>
    </xf>
    <xf numFmtId="2" fontId="4" fillId="0" borderId="81" xfId="0" applyNumberFormat="1" applyFont="1" applyBorder="1" applyAlignment="1">
      <alignment horizontal="center" vertical="center"/>
    </xf>
    <xf numFmtId="2" fontId="4" fillId="0" borderId="82" xfId="0" applyNumberFormat="1" applyFont="1" applyBorder="1" applyAlignment="1">
      <alignment horizontal="center" vertical="center"/>
    </xf>
    <xf numFmtId="2" fontId="7" fillId="0" borderId="69" xfId="0" applyNumberFormat="1" applyFont="1" applyBorder="1" applyAlignment="1">
      <alignment horizontal="center" vertical="center" wrapText="1"/>
    </xf>
    <xf numFmtId="2" fontId="7" fillId="0" borderId="72" xfId="0" applyNumberFormat="1" applyFont="1" applyBorder="1" applyAlignment="1">
      <alignment horizontal="center" vertical="center" wrapText="1"/>
    </xf>
    <xf numFmtId="2" fontId="7" fillId="0" borderId="73" xfId="0" applyNumberFormat="1" applyFont="1" applyBorder="1" applyAlignment="1">
      <alignment horizontal="center" vertical="center" wrapText="1"/>
    </xf>
    <xf numFmtId="2" fontId="7" fillId="0" borderId="73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4" fillId="0" borderId="83" xfId="0" applyFont="1" applyBorder="1" applyAlignment="1">
      <alignment horizontal="center" vertical="center" wrapText="1"/>
    </xf>
    <xf numFmtId="2" fontId="7" fillId="0" borderId="19" xfId="0" applyNumberFormat="1" applyFont="1" applyBorder="1" applyAlignment="1">
      <alignment horizontal="center" vertical="center" wrapText="1"/>
    </xf>
    <xf numFmtId="2" fontId="7" fillId="0" borderId="21" xfId="0" applyNumberFormat="1" applyFont="1" applyBorder="1" applyAlignment="1">
      <alignment horizontal="center" vertical="center" wrapText="1"/>
    </xf>
    <xf numFmtId="2" fontId="7" fillId="0" borderId="28" xfId="0" applyNumberFormat="1" applyFont="1" applyBorder="1" applyAlignment="1">
      <alignment horizontal="center" vertical="center" wrapText="1"/>
    </xf>
    <xf numFmtId="2" fontId="4" fillId="0" borderId="26" xfId="0" applyNumberFormat="1" applyFont="1" applyBorder="1" applyAlignment="1">
      <alignment horizontal="center" vertical="center" wrapText="1"/>
    </xf>
    <xf numFmtId="2" fontId="4" fillId="0" borderId="28" xfId="0" applyNumberFormat="1" applyFont="1" applyBorder="1" applyAlignment="1">
      <alignment horizontal="center" vertical="center" wrapText="1"/>
    </xf>
    <xf numFmtId="2" fontId="7" fillId="0" borderId="26" xfId="0" applyNumberFormat="1" applyFont="1" applyBorder="1" applyAlignment="1">
      <alignment horizontal="center" vertical="center"/>
    </xf>
    <xf numFmtId="2" fontId="7" fillId="0" borderId="28" xfId="0" applyNumberFormat="1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0" borderId="16" xfId="2" applyNumberFormat="1" applyFont="1" applyBorder="1" applyAlignment="1">
      <alignment horizontal="center" vertical="center" wrapText="1"/>
    </xf>
    <xf numFmtId="0" fontId="4" fillId="0" borderId="17" xfId="2" applyNumberFormat="1" applyFont="1" applyBorder="1" applyAlignment="1">
      <alignment horizontal="center" vertical="center" wrapText="1"/>
    </xf>
    <xf numFmtId="0" fontId="4" fillId="0" borderId="18" xfId="2" applyNumberFormat="1" applyFont="1" applyBorder="1" applyAlignment="1">
      <alignment horizontal="center" vertical="center" wrapText="1"/>
    </xf>
    <xf numFmtId="44" fontId="3" fillId="0" borderId="0" xfId="1" applyFont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4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44" fontId="5" fillId="0" borderId="0" xfId="1" applyFont="1" applyAlignment="1">
      <alignment horizontal="center"/>
    </xf>
    <xf numFmtId="0" fontId="4" fillId="0" borderId="2" xfId="2" applyNumberFormat="1" applyFont="1" applyBorder="1" applyAlignment="1">
      <alignment horizontal="center" vertical="center" wrapText="1"/>
    </xf>
    <xf numFmtId="0" fontId="4" fillId="0" borderId="3" xfId="2" applyNumberFormat="1" applyFont="1" applyBorder="1" applyAlignment="1">
      <alignment horizontal="center" vertical="center" wrapText="1"/>
    </xf>
    <xf numFmtId="0" fontId="4" fillId="0" borderId="10" xfId="2" applyNumberFormat="1" applyFont="1" applyBorder="1" applyAlignment="1">
      <alignment horizontal="center" vertical="center" wrapText="1"/>
    </xf>
    <xf numFmtId="0" fontId="4" fillId="0" borderId="1" xfId="2" applyNumberFormat="1" applyFont="1" applyBorder="1" applyAlignment="1">
      <alignment horizontal="center" vertical="center" wrapText="1"/>
    </xf>
    <xf numFmtId="0" fontId="4" fillId="0" borderId="5" xfId="2" applyNumberFormat="1" applyFont="1" applyBorder="1" applyAlignment="1">
      <alignment horizontal="center" vertical="center" wrapText="1"/>
    </xf>
    <xf numFmtId="0" fontId="4" fillId="0" borderId="12" xfId="2" applyNumberFormat="1" applyFont="1" applyBorder="1" applyAlignment="1">
      <alignment horizontal="center" vertical="center" wrapText="1"/>
    </xf>
    <xf numFmtId="0" fontId="4" fillId="0" borderId="6" xfId="2" applyNumberFormat="1" applyFont="1" applyBorder="1" applyAlignment="1">
      <alignment horizontal="center" vertical="center" wrapText="1"/>
    </xf>
    <xf numFmtId="0" fontId="4" fillId="0" borderId="7" xfId="2" applyNumberFormat="1" applyFont="1" applyBorder="1" applyAlignment="1">
      <alignment horizontal="center" vertical="center" wrapText="1"/>
    </xf>
    <xf numFmtId="0" fontId="4" fillId="0" borderId="8" xfId="2" applyNumberFormat="1" applyFont="1" applyBorder="1" applyAlignment="1">
      <alignment horizontal="center" vertical="center" wrapText="1"/>
    </xf>
    <xf numFmtId="0" fontId="9" fillId="0" borderId="43" xfId="2" applyNumberFormat="1" applyFont="1" applyBorder="1" applyAlignment="1">
      <alignment horizontal="center" vertical="center" wrapText="1"/>
    </xf>
    <xf numFmtId="0" fontId="9" fillId="0" borderId="15" xfId="2" applyNumberFormat="1" applyFont="1" applyBorder="1" applyAlignment="1">
      <alignment horizontal="center" vertical="center" wrapText="1"/>
    </xf>
    <xf numFmtId="44" fontId="14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33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6" fillId="0" borderId="27" xfId="0" applyFont="1" applyFill="1" applyBorder="1" applyAlignment="1">
      <alignment horizontal="left" vertical="center" wrapText="1"/>
    </xf>
    <xf numFmtId="0" fontId="6" fillId="0" borderId="31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left" vertical="center"/>
    </xf>
    <xf numFmtId="0" fontId="6" fillId="0" borderId="31" xfId="0" applyFont="1" applyFill="1" applyBorder="1" applyAlignment="1">
      <alignment horizontal="left" vertical="center"/>
    </xf>
    <xf numFmtId="0" fontId="6" fillId="0" borderId="26" xfId="0" applyFont="1" applyFill="1" applyBorder="1" applyAlignment="1">
      <alignment horizontal="left" vertical="center" wrapText="1"/>
    </xf>
    <xf numFmtId="0" fontId="6" fillId="0" borderId="26" xfId="0" applyFont="1" applyFill="1" applyBorder="1" applyAlignment="1">
      <alignment horizontal="left" vertical="center"/>
    </xf>
    <xf numFmtId="0" fontId="6" fillId="0" borderId="28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19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37" xfId="0" applyFont="1" applyFill="1" applyBorder="1" applyAlignment="1">
      <alignment horizontal="left" vertical="center" wrapText="1"/>
    </xf>
    <xf numFmtId="0" fontId="6" fillId="0" borderId="38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44" xfId="0" applyFont="1" applyBorder="1" applyAlignment="1">
      <alignment horizontal="left" vertical="center" wrapText="1"/>
    </xf>
    <xf numFmtId="0" fontId="4" fillId="0" borderId="4" xfId="2" applyNumberFormat="1" applyFont="1" applyBorder="1" applyAlignment="1">
      <alignment horizontal="center" vertical="center" wrapText="1"/>
    </xf>
    <xf numFmtId="0" fontId="4" fillId="0" borderId="11" xfId="2" applyNumberFormat="1" applyFont="1" applyBorder="1" applyAlignment="1">
      <alignment horizontal="center" vertical="center" wrapText="1"/>
    </xf>
    <xf numFmtId="0" fontId="9" fillId="0" borderId="9" xfId="2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6" fillId="0" borderId="37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44" fontId="0" fillId="0" borderId="0" xfId="1" applyFont="1" applyAlignment="1">
      <alignment horizontal="center"/>
    </xf>
    <xf numFmtId="0" fontId="6" fillId="0" borderId="30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6" fillId="0" borderId="30" xfId="0" applyFont="1" applyFill="1" applyBorder="1" applyAlignment="1">
      <alignment horizontal="left" vertical="center" wrapText="1"/>
    </xf>
    <xf numFmtId="0" fontId="6" fillId="0" borderId="32" xfId="0" applyFont="1" applyFill="1" applyBorder="1" applyAlignment="1">
      <alignment horizontal="left" vertical="center"/>
    </xf>
    <xf numFmtId="0" fontId="6" fillId="0" borderId="33" xfId="0" applyFont="1" applyFill="1" applyBorder="1" applyAlignment="1">
      <alignment horizontal="left" vertical="center"/>
    </xf>
    <xf numFmtId="0" fontId="6" fillId="0" borderId="46" xfId="0" applyFont="1" applyFill="1" applyBorder="1" applyAlignment="1">
      <alignment horizontal="left" vertical="center"/>
    </xf>
    <xf numFmtId="0" fontId="6" fillId="0" borderId="23" xfId="0" applyFont="1" applyBorder="1" applyAlignment="1">
      <alignment horizontal="left" vertical="center" wrapText="1"/>
    </xf>
    <xf numFmtId="0" fontId="6" fillId="0" borderId="28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left" vertical="center"/>
    </xf>
    <xf numFmtId="0" fontId="4" fillId="0" borderId="22" xfId="2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4" fillId="0" borderId="32" xfId="0" applyFont="1" applyBorder="1" applyAlignment="1">
      <alignment horizontal="left" vertical="center" wrapText="1"/>
    </xf>
    <xf numFmtId="44" fontId="3" fillId="0" borderId="3" xfId="1" applyFont="1" applyBorder="1" applyAlignment="1">
      <alignment horizontal="center"/>
    </xf>
    <xf numFmtId="0" fontId="6" fillId="0" borderId="38" xfId="0" applyFont="1" applyFill="1" applyBorder="1" applyAlignment="1">
      <alignment horizontal="left" vertical="center" wrapText="1"/>
    </xf>
    <xf numFmtId="0" fontId="6" fillId="0" borderId="50" xfId="0" applyFont="1" applyBorder="1" applyAlignment="1">
      <alignment horizontal="left" vertical="center" wrapText="1"/>
    </xf>
    <xf numFmtId="0" fontId="6" fillId="0" borderId="52" xfId="0" applyFont="1" applyBorder="1" applyAlignment="1">
      <alignment horizontal="left" vertical="center" wrapText="1"/>
    </xf>
    <xf numFmtId="0" fontId="6" fillId="0" borderId="51" xfId="0" applyFont="1" applyBorder="1" applyAlignment="1">
      <alignment horizontal="left" vertical="center" wrapText="1"/>
    </xf>
    <xf numFmtId="44" fontId="12" fillId="0" borderId="0" xfId="1" applyFont="1" applyAlignment="1">
      <alignment horizontal="center"/>
    </xf>
    <xf numFmtId="0" fontId="4" fillId="0" borderId="47" xfId="2" applyNumberFormat="1" applyFont="1" applyBorder="1" applyAlignment="1">
      <alignment horizontal="center" vertical="center" wrapText="1"/>
    </xf>
    <xf numFmtId="0" fontId="4" fillId="0" borderId="49" xfId="2" applyNumberFormat="1" applyFont="1" applyBorder="1" applyAlignment="1">
      <alignment horizontal="center" vertical="center" wrapText="1"/>
    </xf>
    <xf numFmtId="0" fontId="4" fillId="0" borderId="48" xfId="2" applyNumberFormat="1" applyFont="1" applyBorder="1" applyAlignment="1">
      <alignment horizontal="center" vertical="center" wrapText="1"/>
    </xf>
  </cellXfs>
  <cellStyles count="4">
    <cellStyle name="Excel Built-in Explanatory Text" xfId="3"/>
    <cellStyle name="Денежный" xfId="1" builtinId="4"/>
    <cellStyle name="Обычный" xfId="0" builtinId="0"/>
    <cellStyle name="Пояснение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6"/>
  <sheetViews>
    <sheetView view="pageBreakPreview" zoomScaleNormal="100" zoomScaleSheetLayoutView="100" workbookViewId="0">
      <selection activeCell="A9" sqref="A9:D9"/>
    </sheetView>
  </sheetViews>
  <sheetFormatPr defaultRowHeight="14.4" x14ac:dyDescent="0.3"/>
  <cols>
    <col min="1" max="1" width="19" customWidth="1"/>
    <col min="2" max="2" width="0.109375" customWidth="1"/>
    <col min="3" max="3" width="27.44140625" customWidth="1"/>
    <col min="4" max="4" width="13.88671875" customWidth="1"/>
    <col min="8" max="8" width="17.33203125" customWidth="1"/>
  </cols>
  <sheetData>
    <row r="1" spans="1:8" ht="15.6" x14ac:dyDescent="0.3">
      <c r="A1" s="1"/>
      <c r="B1" s="1"/>
      <c r="C1" s="1"/>
      <c r="D1" s="2"/>
      <c r="E1" s="3"/>
      <c r="F1" s="3"/>
      <c r="G1" s="3"/>
      <c r="H1" s="3"/>
    </row>
    <row r="2" spans="1:8" ht="15.6" x14ac:dyDescent="0.3">
      <c r="A2" s="1"/>
      <c r="B2" s="1"/>
      <c r="C2" s="1"/>
      <c r="D2" s="2"/>
      <c r="E2" s="3"/>
      <c r="F2" s="3"/>
      <c r="G2" s="3"/>
      <c r="H2" s="3"/>
    </row>
    <row r="3" spans="1:8" ht="15.6" x14ac:dyDescent="0.3">
      <c r="A3" s="1"/>
      <c r="B3" s="1"/>
      <c r="C3" s="1"/>
      <c r="D3" s="2"/>
      <c r="E3" s="3"/>
      <c r="F3" s="3"/>
      <c r="G3" s="3"/>
      <c r="H3" s="3"/>
    </row>
    <row r="4" spans="1:8" ht="15.6" x14ac:dyDescent="0.3">
      <c r="A4" s="1"/>
      <c r="B4" s="1"/>
      <c r="C4" s="1"/>
      <c r="D4" s="2"/>
      <c r="E4" s="3"/>
      <c r="F4" s="3"/>
      <c r="G4" s="3"/>
      <c r="H4" s="3"/>
    </row>
    <row r="5" spans="1:8" ht="15.6" x14ac:dyDescent="0.3">
      <c r="A5" s="190" t="s">
        <v>0</v>
      </c>
      <c r="B5" s="190"/>
      <c r="C5" s="190"/>
      <c r="D5" s="190"/>
      <c r="E5" s="4"/>
      <c r="F5" s="5"/>
      <c r="G5" s="5"/>
      <c r="H5" s="5"/>
    </row>
    <row r="6" spans="1:8" ht="15.6" x14ac:dyDescent="0.3">
      <c r="A6" s="190"/>
      <c r="B6" s="190"/>
      <c r="C6" s="190"/>
      <c r="D6" s="190"/>
      <c r="E6" s="4"/>
      <c r="F6" s="5"/>
      <c r="G6" s="5"/>
      <c r="H6" s="5"/>
    </row>
    <row r="7" spans="1:8" ht="15.6" x14ac:dyDescent="0.3">
      <c r="A7" s="190" t="s">
        <v>1</v>
      </c>
      <c r="B7" s="190"/>
      <c r="C7" s="190"/>
      <c r="D7" s="190"/>
      <c r="E7" s="4"/>
      <c r="F7" s="5"/>
      <c r="G7" s="5"/>
      <c r="H7" s="5"/>
    </row>
    <row r="8" spans="1:8" ht="15.6" x14ac:dyDescent="0.3">
      <c r="A8" s="190"/>
      <c r="B8" s="190"/>
      <c r="C8" s="190"/>
      <c r="D8" s="190"/>
      <c r="E8" s="4"/>
      <c r="F8" s="5"/>
      <c r="G8" s="5"/>
      <c r="H8" s="5"/>
    </row>
    <row r="9" spans="1:8" ht="15.6" x14ac:dyDescent="0.3">
      <c r="A9" s="202" t="s">
        <v>58</v>
      </c>
      <c r="B9" s="202"/>
      <c r="C9" s="202"/>
      <c r="D9" s="202"/>
      <c r="E9" s="84"/>
      <c r="F9" s="5"/>
      <c r="G9" s="5"/>
      <c r="H9" s="5"/>
    </row>
    <row r="10" spans="1:8" ht="15.6" x14ac:dyDescent="0.3">
      <c r="A10" s="4"/>
      <c r="B10" s="4"/>
      <c r="C10" s="4"/>
      <c r="D10" s="4"/>
      <c r="E10" s="4"/>
      <c r="F10" s="5"/>
      <c r="G10" s="5"/>
      <c r="H10" s="5"/>
    </row>
    <row r="11" spans="1:8" ht="15.6" x14ac:dyDescent="0.3">
      <c r="A11" s="4"/>
      <c r="B11" s="4"/>
      <c r="C11" s="4"/>
      <c r="D11" s="4"/>
      <c r="E11" s="4"/>
      <c r="F11" s="5"/>
      <c r="G11" s="5"/>
      <c r="H11" s="5"/>
    </row>
    <row r="12" spans="1:8" ht="15.6" x14ac:dyDescent="0.3">
      <c r="A12" s="4"/>
      <c r="B12" s="4"/>
      <c r="C12" s="4"/>
      <c r="D12" s="4"/>
      <c r="E12" s="4"/>
      <c r="F12" s="5"/>
      <c r="G12" s="5"/>
      <c r="H12" s="5"/>
    </row>
    <row r="13" spans="1:8" ht="18" x14ac:dyDescent="0.35">
      <c r="A13" s="203" t="s">
        <v>2</v>
      </c>
      <c r="B13" s="203"/>
      <c r="C13" s="203"/>
      <c r="D13" s="203"/>
      <c r="E13" s="203"/>
      <c r="F13" s="203"/>
      <c r="G13" s="203"/>
      <c r="H13" s="203"/>
    </row>
    <row r="14" spans="1:8" ht="18" x14ac:dyDescent="0.35">
      <c r="A14" s="9"/>
      <c r="B14" s="9"/>
      <c r="C14" s="9"/>
      <c r="D14" s="9"/>
      <c r="E14" s="9"/>
      <c r="F14" s="9"/>
      <c r="G14" s="9"/>
      <c r="H14" s="9"/>
    </row>
    <row r="15" spans="1:8" ht="16.2" thickBot="1" x14ac:dyDescent="0.35">
      <c r="A15" s="240" t="s">
        <v>3</v>
      </c>
      <c r="B15" s="240"/>
      <c r="C15" s="240"/>
      <c r="D15" s="240"/>
      <c r="E15" s="240"/>
      <c r="F15" s="240"/>
      <c r="G15" s="240"/>
      <c r="H15" s="240"/>
    </row>
    <row r="16" spans="1:8" ht="15.6" customHeight="1" x14ac:dyDescent="0.3">
      <c r="A16" s="191" t="s">
        <v>4</v>
      </c>
      <c r="B16" s="192"/>
      <c r="C16" s="223"/>
      <c r="D16" s="195" t="s">
        <v>5</v>
      </c>
      <c r="E16" s="197" t="s">
        <v>6</v>
      </c>
      <c r="F16" s="198"/>
      <c r="G16" s="199"/>
      <c r="H16" s="225" t="s">
        <v>7</v>
      </c>
    </row>
    <row r="17" spans="1:8" ht="16.2" thickBot="1" x14ac:dyDescent="0.35">
      <c r="A17" s="193"/>
      <c r="B17" s="194"/>
      <c r="C17" s="224"/>
      <c r="D17" s="196"/>
      <c r="E17" s="10" t="s">
        <v>8</v>
      </c>
      <c r="F17" s="11" t="s">
        <v>9</v>
      </c>
      <c r="G17" s="11" t="s">
        <v>10</v>
      </c>
      <c r="H17" s="201"/>
    </row>
    <row r="18" spans="1:8" ht="15" thickBot="1" x14ac:dyDescent="0.35">
      <c r="A18" s="184" t="s">
        <v>11</v>
      </c>
      <c r="B18" s="185"/>
      <c r="C18" s="185"/>
      <c r="D18" s="185"/>
      <c r="E18" s="185"/>
      <c r="F18" s="185"/>
      <c r="G18" s="185"/>
      <c r="H18" s="186"/>
    </row>
    <row r="19" spans="1:8" ht="15.6" customHeight="1" x14ac:dyDescent="0.3">
      <c r="A19" s="187" t="s">
        <v>47</v>
      </c>
      <c r="B19" s="188"/>
      <c r="C19" s="189"/>
      <c r="D19" s="12">
        <v>30</v>
      </c>
      <c r="E19" s="13">
        <v>1.0242</v>
      </c>
      <c r="F19" s="14">
        <v>3.0024000000000002</v>
      </c>
      <c r="G19" s="14">
        <v>5.0747999999999998</v>
      </c>
      <c r="H19" s="15">
        <v>51.42</v>
      </c>
    </row>
    <row r="20" spans="1:8" ht="15.6" x14ac:dyDescent="0.3">
      <c r="A20" s="174" t="s">
        <v>12</v>
      </c>
      <c r="B20" s="175"/>
      <c r="C20" s="180"/>
      <c r="D20" s="19">
        <v>230</v>
      </c>
      <c r="E20" s="20">
        <v>15.204000000000001</v>
      </c>
      <c r="F20" s="21">
        <v>8.8800000000000008</v>
      </c>
      <c r="G20" s="22">
        <v>32.808</v>
      </c>
      <c r="H20" s="23">
        <v>272.39999999999998</v>
      </c>
    </row>
    <row r="21" spans="1:8" ht="15.6" customHeight="1" x14ac:dyDescent="0.3">
      <c r="A21" s="174" t="s">
        <v>13</v>
      </c>
      <c r="B21" s="175"/>
      <c r="C21" s="180"/>
      <c r="D21" s="19">
        <v>30</v>
      </c>
      <c r="E21" s="20">
        <v>2.37</v>
      </c>
      <c r="F21" s="22">
        <v>0.30000000000000004</v>
      </c>
      <c r="G21" s="22">
        <v>14.49</v>
      </c>
      <c r="H21" s="24">
        <v>70.5</v>
      </c>
    </row>
    <row r="22" spans="1:8" ht="15.6" customHeight="1" x14ac:dyDescent="0.3">
      <c r="A22" s="212" t="s">
        <v>14</v>
      </c>
      <c r="B22" s="206"/>
      <c r="C22" s="237"/>
      <c r="D22" s="25">
        <v>30</v>
      </c>
      <c r="E22" s="26">
        <v>1.98</v>
      </c>
      <c r="F22" s="27">
        <v>0.36</v>
      </c>
      <c r="G22" s="27">
        <v>10.02</v>
      </c>
      <c r="H22" s="28">
        <v>52.2</v>
      </c>
    </row>
    <row r="23" spans="1:8" ht="15.6" x14ac:dyDescent="0.3">
      <c r="A23" s="213" t="s">
        <v>15</v>
      </c>
      <c r="B23" s="210"/>
      <c r="C23" s="214"/>
      <c r="D23" s="29">
        <v>180</v>
      </c>
      <c r="E23" s="30">
        <v>0.12</v>
      </c>
      <c r="F23" s="31">
        <v>0.02</v>
      </c>
      <c r="G23" s="31">
        <v>10.199999999999999</v>
      </c>
      <c r="H23" s="32">
        <v>41</v>
      </c>
    </row>
    <row r="24" spans="1:8" ht="16.2" thickBot="1" x14ac:dyDescent="0.35">
      <c r="A24" s="213" t="s">
        <v>17</v>
      </c>
      <c r="B24" s="210"/>
      <c r="C24" s="214"/>
      <c r="D24" s="29">
        <v>50</v>
      </c>
      <c r="E24" s="30">
        <v>4.71</v>
      </c>
      <c r="F24" s="31">
        <v>7.42</v>
      </c>
      <c r="G24" s="31">
        <v>25.58</v>
      </c>
      <c r="H24" s="32">
        <v>188</v>
      </c>
    </row>
    <row r="25" spans="1:8" ht="15" thickBot="1" x14ac:dyDescent="0.35">
      <c r="A25" s="215" t="s">
        <v>19</v>
      </c>
      <c r="B25" s="216"/>
      <c r="C25" s="216"/>
      <c r="D25" s="216"/>
      <c r="E25" s="216"/>
      <c r="F25" s="216"/>
      <c r="G25" s="216"/>
      <c r="H25" s="226"/>
    </row>
    <row r="26" spans="1:8" ht="15.6" customHeight="1" x14ac:dyDescent="0.3">
      <c r="A26" s="187" t="s">
        <v>20</v>
      </c>
      <c r="B26" s="188"/>
      <c r="C26" s="227"/>
      <c r="D26" s="12">
        <v>250</v>
      </c>
      <c r="E26" s="36">
        <v>4.3899999999999997</v>
      </c>
      <c r="F26" s="37">
        <v>4.22</v>
      </c>
      <c r="G26" s="37">
        <v>13.23</v>
      </c>
      <c r="H26" s="38">
        <v>118.6</v>
      </c>
    </row>
    <row r="27" spans="1:8" ht="15.6" customHeight="1" x14ac:dyDescent="0.3">
      <c r="A27" s="174" t="s">
        <v>21</v>
      </c>
      <c r="B27" s="175"/>
      <c r="C27" s="176"/>
      <c r="D27" s="19">
        <v>180</v>
      </c>
      <c r="E27" s="20">
        <f>36.78/1000*150</f>
        <v>5.5170000000000003</v>
      </c>
      <c r="F27" s="22">
        <f>30.1/1000*150</f>
        <v>4.5150000000000006</v>
      </c>
      <c r="G27" s="22">
        <f>176.3/1000*150</f>
        <v>26.445</v>
      </c>
      <c r="H27" s="39">
        <f>1123/1000*150</f>
        <v>168.45</v>
      </c>
    </row>
    <row r="28" spans="1:8" ht="15.6" customHeight="1" x14ac:dyDescent="0.3">
      <c r="A28" s="212" t="s">
        <v>22</v>
      </c>
      <c r="B28" s="206"/>
      <c r="C28" s="207"/>
      <c r="D28" s="25">
        <v>90</v>
      </c>
      <c r="E28" s="26">
        <v>8.15</v>
      </c>
      <c r="F28" s="27">
        <v>9.07</v>
      </c>
      <c r="G28" s="27">
        <v>9.85</v>
      </c>
      <c r="H28" s="40">
        <v>154</v>
      </c>
    </row>
    <row r="29" spans="1:8" ht="15.6" customHeight="1" x14ac:dyDescent="0.3">
      <c r="A29" s="212" t="s">
        <v>47</v>
      </c>
      <c r="B29" s="206"/>
      <c r="C29" s="207"/>
      <c r="D29" s="117">
        <v>30</v>
      </c>
      <c r="E29" s="136">
        <v>0.5</v>
      </c>
      <c r="F29" s="137">
        <v>1.5</v>
      </c>
      <c r="G29" s="137">
        <v>2.54</v>
      </c>
      <c r="H29" s="138">
        <v>25.71</v>
      </c>
    </row>
    <row r="30" spans="1:8" ht="15.6" customHeight="1" x14ac:dyDescent="0.3">
      <c r="A30" s="174" t="s">
        <v>24</v>
      </c>
      <c r="B30" s="175"/>
      <c r="C30" s="176"/>
      <c r="D30" s="19">
        <v>40</v>
      </c>
      <c r="E30" s="20">
        <v>2.37</v>
      </c>
      <c r="F30" s="22">
        <v>0.30000000000000004</v>
      </c>
      <c r="G30" s="22">
        <v>14.49</v>
      </c>
      <c r="H30" s="42">
        <v>70.5</v>
      </c>
    </row>
    <row r="31" spans="1:8" ht="16.2" customHeight="1" x14ac:dyDescent="0.3">
      <c r="A31" s="174" t="s">
        <v>14</v>
      </c>
      <c r="B31" s="175"/>
      <c r="C31" s="176"/>
      <c r="D31" s="19">
        <v>30</v>
      </c>
      <c r="E31" s="20">
        <v>1.98</v>
      </c>
      <c r="F31" s="22">
        <v>0.36</v>
      </c>
      <c r="G31" s="22">
        <v>10.02</v>
      </c>
      <c r="H31" s="39">
        <v>52.2</v>
      </c>
    </row>
    <row r="32" spans="1:8" ht="16.2" customHeight="1" thickBot="1" x14ac:dyDescent="0.35">
      <c r="A32" s="177" t="s">
        <v>25</v>
      </c>
      <c r="B32" s="178"/>
      <c r="C32" s="179"/>
      <c r="D32" s="43">
        <v>180</v>
      </c>
      <c r="E32" s="44">
        <f>2.2/1000*180</f>
        <v>0.39600000000000002</v>
      </c>
      <c r="F32" s="45">
        <f>0.1/1000*180</f>
        <v>1.8000000000000002E-2</v>
      </c>
      <c r="G32" s="45">
        <f>138.84/1000*180</f>
        <v>24.991199999999999</v>
      </c>
      <c r="H32" s="46">
        <f>565/1000*180</f>
        <v>101.69999999999999</v>
      </c>
    </row>
    <row r="33" spans="1:8" ht="16.2" customHeight="1" thickBot="1" x14ac:dyDescent="0.35">
      <c r="A33" s="169" t="s">
        <v>26</v>
      </c>
      <c r="B33" s="170"/>
      <c r="C33" s="170"/>
      <c r="D33" s="170"/>
      <c r="E33" s="170"/>
      <c r="F33" s="170"/>
      <c r="G33" s="170"/>
      <c r="H33" s="171"/>
    </row>
    <row r="34" spans="1:8" ht="15.6" x14ac:dyDescent="0.3">
      <c r="A34" s="1"/>
      <c r="B34" s="1"/>
      <c r="C34" s="1"/>
      <c r="D34" s="2"/>
      <c r="E34" s="5"/>
      <c r="F34" s="5"/>
      <c r="G34" s="5"/>
      <c r="H34" s="5"/>
    </row>
    <row r="35" spans="1:8" ht="15.6" x14ac:dyDescent="0.3">
      <c r="A35" s="1"/>
      <c r="B35" s="1"/>
      <c r="C35" s="1"/>
      <c r="D35" s="2"/>
      <c r="E35" s="5"/>
      <c r="F35" s="5"/>
      <c r="G35" s="5"/>
      <c r="H35" s="5"/>
    </row>
    <row r="36" spans="1:8" ht="15.6" x14ac:dyDescent="0.3">
      <c r="A36" s="1"/>
      <c r="B36" s="1"/>
      <c r="C36" s="1"/>
      <c r="D36" s="2"/>
      <c r="E36" s="5"/>
      <c r="F36" s="5"/>
      <c r="G36" s="5"/>
      <c r="H36" s="5"/>
    </row>
    <row r="37" spans="1:8" ht="15.6" customHeight="1" x14ac:dyDescent="0.3">
      <c r="A37" s="1"/>
      <c r="B37" s="1"/>
      <c r="C37" s="1"/>
      <c r="D37" s="2"/>
      <c r="E37" s="5"/>
      <c r="F37" s="5"/>
      <c r="G37" s="5"/>
      <c r="H37" s="5"/>
    </row>
    <row r="38" spans="1:8" ht="15.6" customHeight="1" x14ac:dyDescent="0.3">
      <c r="A38" s="173" t="s">
        <v>27</v>
      </c>
      <c r="B38" s="173"/>
      <c r="C38" s="173"/>
      <c r="D38" s="173"/>
      <c r="E38" s="173"/>
      <c r="F38" s="5"/>
      <c r="G38" s="5"/>
      <c r="H38" s="5"/>
    </row>
    <row r="39" spans="1:8" ht="15.6" customHeight="1" x14ac:dyDescent="0.3">
      <c r="A39" s="50"/>
      <c r="B39" s="50"/>
      <c r="C39" s="50"/>
      <c r="D39" s="4"/>
      <c r="E39" s="5"/>
      <c r="F39" s="5"/>
      <c r="G39" s="5"/>
      <c r="H39" s="5"/>
    </row>
    <row r="40" spans="1:8" ht="15.6" customHeight="1" x14ac:dyDescent="0.3">
      <c r="A40" s="173" t="s">
        <v>28</v>
      </c>
      <c r="B40" s="173"/>
      <c r="C40" s="173"/>
      <c r="D40" s="173"/>
      <c r="E40" s="173"/>
      <c r="F40" s="5"/>
      <c r="G40" s="5"/>
      <c r="H40" s="5"/>
    </row>
    <row r="41" spans="1:8" ht="15.6" customHeight="1" x14ac:dyDescent="0.3">
      <c r="A41" s="50"/>
      <c r="B41" s="50"/>
      <c r="C41" s="50"/>
      <c r="D41" s="4"/>
      <c r="E41" s="5"/>
      <c r="F41" s="5"/>
      <c r="G41" s="5"/>
      <c r="H41" s="5"/>
    </row>
    <row r="42" spans="1:8" ht="15.6" customHeight="1" x14ac:dyDescent="0.3">
      <c r="A42" s="173" t="s">
        <v>29</v>
      </c>
      <c r="B42" s="173"/>
      <c r="C42" s="173"/>
      <c r="D42" s="173"/>
      <c r="E42" s="173"/>
      <c r="F42" s="5"/>
      <c r="G42" s="5"/>
      <c r="H42" s="5"/>
    </row>
    <row r="43" spans="1:8" ht="15.6" x14ac:dyDescent="0.3">
      <c r="A43" s="1"/>
      <c r="B43" s="1"/>
      <c r="C43" s="1"/>
      <c r="D43" s="2"/>
      <c r="E43" s="5"/>
      <c r="F43" s="5"/>
      <c r="G43" s="5"/>
      <c r="H43" s="5"/>
    </row>
    <row r="44" spans="1:8" ht="15.6" x14ac:dyDescent="0.3">
      <c r="A44" s="1"/>
      <c r="B44" s="1"/>
      <c r="C44" s="1"/>
      <c r="D44" s="2"/>
      <c r="E44" s="5"/>
      <c r="F44" s="5"/>
      <c r="G44" s="5"/>
      <c r="H44" s="5"/>
    </row>
    <row r="45" spans="1:8" ht="15.6" x14ac:dyDescent="0.3">
      <c r="A45" s="1"/>
      <c r="B45" s="1"/>
      <c r="C45" s="1"/>
      <c r="D45" s="2"/>
      <c r="E45" s="5"/>
      <c r="F45" s="5"/>
      <c r="G45" s="5"/>
      <c r="H45" s="5"/>
    </row>
    <row r="46" spans="1:8" ht="15.6" x14ac:dyDescent="0.3">
      <c r="A46" s="1"/>
      <c r="B46" s="1"/>
      <c r="C46" s="1"/>
      <c r="D46" s="2"/>
      <c r="E46" s="5"/>
      <c r="F46" s="5"/>
      <c r="G46" s="5"/>
      <c r="H46" s="5"/>
    </row>
    <row r="47" spans="1:8" ht="15.6" x14ac:dyDescent="0.3">
      <c r="A47" s="1"/>
      <c r="B47" s="1"/>
      <c r="C47" s="1"/>
      <c r="D47" s="2"/>
      <c r="E47" s="5"/>
      <c r="F47" s="5"/>
      <c r="G47" s="5"/>
      <c r="H47" s="5"/>
    </row>
    <row r="48" spans="1:8" ht="15.6" x14ac:dyDescent="0.3">
      <c r="A48" s="1"/>
      <c r="B48" s="1"/>
      <c r="C48" s="1"/>
      <c r="D48" s="2"/>
      <c r="E48" s="5"/>
      <c r="F48" s="5"/>
      <c r="G48" s="5"/>
      <c r="H48" s="5"/>
    </row>
    <row r="49" spans="1:8" ht="15.6" x14ac:dyDescent="0.3">
      <c r="A49" s="1"/>
      <c r="B49" s="1"/>
      <c r="C49" s="1"/>
      <c r="D49" s="2"/>
      <c r="E49" s="5"/>
      <c r="F49" s="5"/>
      <c r="G49" s="5"/>
      <c r="H49" s="5"/>
    </row>
    <row r="50" spans="1:8" ht="15.6" x14ac:dyDescent="0.3">
      <c r="A50" s="1"/>
      <c r="B50" s="1"/>
      <c r="C50" s="1"/>
      <c r="D50" s="2"/>
      <c r="E50" s="5"/>
      <c r="F50" s="5"/>
      <c r="G50" s="5"/>
      <c r="H50" s="5"/>
    </row>
    <row r="51" spans="1:8" ht="15.6" x14ac:dyDescent="0.3">
      <c r="A51" s="1"/>
      <c r="B51" s="1"/>
      <c r="C51" s="1"/>
      <c r="D51" s="2"/>
      <c r="E51" s="5"/>
      <c r="F51" s="5"/>
      <c r="G51" s="5"/>
      <c r="H51" s="5"/>
    </row>
    <row r="52" spans="1:8" ht="15.6" x14ac:dyDescent="0.3">
      <c r="A52" s="1"/>
      <c r="B52" s="1"/>
      <c r="C52" s="1"/>
      <c r="D52" s="2"/>
      <c r="E52" s="5"/>
      <c r="F52" s="5"/>
      <c r="G52" s="5"/>
      <c r="H52" s="5"/>
    </row>
    <row r="53" spans="1:8" ht="15.6" x14ac:dyDescent="0.3">
      <c r="A53" s="1"/>
      <c r="B53" s="1"/>
      <c r="C53" s="1"/>
      <c r="D53" s="2"/>
      <c r="E53" s="5"/>
      <c r="F53" s="5"/>
      <c r="G53" s="5"/>
      <c r="H53" s="5"/>
    </row>
    <row r="54" spans="1:8" ht="15.6" x14ac:dyDescent="0.3">
      <c r="A54" s="1"/>
      <c r="B54" s="1"/>
      <c r="C54" s="1"/>
      <c r="D54" s="2"/>
      <c r="E54" s="5"/>
      <c r="F54" s="5"/>
      <c r="G54" s="5"/>
      <c r="H54" s="5"/>
    </row>
    <row r="55" spans="1:8" ht="15.6" x14ac:dyDescent="0.3">
      <c r="A55" s="1"/>
      <c r="B55" s="1"/>
      <c r="C55" s="1"/>
      <c r="D55" s="2"/>
      <c r="E55" s="5"/>
      <c r="F55" s="5"/>
      <c r="G55" s="5"/>
      <c r="H55" s="5"/>
    </row>
    <row r="56" spans="1:8" ht="15.6" x14ac:dyDescent="0.3">
      <c r="A56" s="1"/>
      <c r="B56" s="1"/>
      <c r="C56" s="1"/>
      <c r="D56" s="2"/>
      <c r="E56" s="5"/>
      <c r="F56" s="5"/>
      <c r="G56" s="5"/>
      <c r="H56" s="5"/>
    </row>
    <row r="57" spans="1:8" ht="15.6" x14ac:dyDescent="0.3">
      <c r="A57" s="1"/>
      <c r="B57" s="1"/>
      <c r="C57" s="1"/>
      <c r="D57" s="2"/>
      <c r="E57" s="5"/>
      <c r="F57" s="5"/>
      <c r="G57" s="5"/>
      <c r="H57" s="5"/>
    </row>
    <row r="58" spans="1:8" ht="15.6" x14ac:dyDescent="0.3">
      <c r="A58" s="1"/>
      <c r="B58" s="1"/>
      <c r="C58" s="1"/>
      <c r="D58" s="2"/>
      <c r="E58" s="5"/>
      <c r="F58" s="5"/>
      <c r="G58" s="5"/>
      <c r="H58" s="5"/>
    </row>
    <row r="59" spans="1:8" ht="15.6" x14ac:dyDescent="0.3">
      <c r="A59" s="1"/>
      <c r="B59" s="1"/>
      <c r="C59" s="1"/>
      <c r="D59" s="2"/>
      <c r="E59" s="5"/>
      <c r="F59" s="5"/>
      <c r="G59" s="5"/>
      <c r="H59" s="5"/>
    </row>
    <row r="60" spans="1:8" ht="15.6" x14ac:dyDescent="0.3">
      <c r="A60" s="1"/>
      <c r="B60" s="1"/>
      <c r="C60" s="1"/>
      <c r="D60" s="2"/>
      <c r="E60" s="5"/>
      <c r="F60" s="5"/>
      <c r="G60" s="5"/>
      <c r="H60" s="5"/>
    </row>
    <row r="61" spans="1:8" ht="15.6" x14ac:dyDescent="0.3">
      <c r="A61" s="190" t="s">
        <v>0</v>
      </c>
      <c r="B61" s="190"/>
      <c r="C61" s="190"/>
      <c r="D61" s="190"/>
      <c r="E61" s="4"/>
      <c r="F61" s="5"/>
      <c r="G61" s="5"/>
      <c r="H61" s="5"/>
    </row>
    <row r="62" spans="1:8" ht="15.6" x14ac:dyDescent="0.3">
      <c r="A62" s="190"/>
      <c r="B62" s="190"/>
      <c r="C62" s="190"/>
      <c r="D62" s="190"/>
      <c r="E62" s="4"/>
      <c r="F62" s="5"/>
      <c r="G62" s="5"/>
      <c r="H62" s="5"/>
    </row>
    <row r="63" spans="1:8" ht="15.6" x14ac:dyDescent="0.3">
      <c r="A63" s="190" t="s">
        <v>1</v>
      </c>
      <c r="B63" s="190"/>
      <c r="C63" s="190"/>
      <c r="D63" s="190"/>
      <c r="E63" s="4"/>
      <c r="F63" s="5"/>
      <c r="G63" s="5"/>
      <c r="H63" s="5"/>
    </row>
    <row r="64" spans="1:8" ht="15.6" x14ac:dyDescent="0.3">
      <c r="A64" s="190"/>
      <c r="B64" s="190"/>
      <c r="C64" s="190"/>
      <c r="D64" s="190"/>
      <c r="E64" s="4"/>
      <c r="F64" s="5"/>
      <c r="G64" s="5"/>
      <c r="H64" s="5"/>
    </row>
    <row r="65" spans="1:8" ht="15.6" x14ac:dyDescent="0.3">
      <c r="A65" s="202" t="s">
        <v>59</v>
      </c>
      <c r="B65" s="202"/>
      <c r="C65" s="202"/>
      <c r="D65" s="202"/>
      <c r="E65" s="84"/>
      <c r="F65" s="5"/>
      <c r="G65" s="5"/>
      <c r="H65" s="5"/>
    </row>
    <row r="66" spans="1:8" ht="15.6" x14ac:dyDescent="0.3">
      <c r="A66" s="51"/>
      <c r="B66" s="51"/>
      <c r="C66" s="51"/>
      <c r="D66" s="51"/>
      <c r="E66" s="4"/>
      <c r="F66" s="5"/>
      <c r="G66" s="5"/>
      <c r="H66" s="5"/>
    </row>
    <row r="67" spans="1:8" ht="15.6" x14ac:dyDescent="0.3">
      <c r="A67" s="51"/>
      <c r="B67" s="51"/>
      <c r="C67" s="51"/>
      <c r="D67" s="51"/>
      <c r="E67" s="4"/>
      <c r="F67" s="5"/>
      <c r="G67" s="5"/>
      <c r="H67" s="5"/>
    </row>
    <row r="68" spans="1:8" ht="15.6" x14ac:dyDescent="0.3">
      <c r="A68" s="51"/>
      <c r="B68" s="51"/>
      <c r="C68" s="51"/>
      <c r="D68" s="51"/>
      <c r="E68" s="4"/>
      <c r="F68" s="5"/>
      <c r="G68" s="5"/>
      <c r="H68" s="5"/>
    </row>
    <row r="69" spans="1:8" ht="18" x14ac:dyDescent="0.35">
      <c r="A69" s="203" t="s">
        <v>2</v>
      </c>
      <c r="B69" s="203"/>
      <c r="C69" s="203"/>
      <c r="D69" s="203"/>
      <c r="E69" s="203"/>
      <c r="F69" s="203"/>
      <c r="G69" s="203"/>
      <c r="H69" s="203"/>
    </row>
    <row r="70" spans="1:8" ht="18" x14ac:dyDescent="0.35">
      <c r="A70" s="9"/>
      <c r="B70" s="9"/>
      <c r="C70" s="9"/>
      <c r="D70" s="9"/>
      <c r="E70" s="9"/>
      <c r="F70" s="9"/>
      <c r="G70" s="9"/>
      <c r="H70" s="9"/>
    </row>
    <row r="71" spans="1:8" ht="16.2" thickBot="1" x14ac:dyDescent="0.35">
      <c r="A71" s="52" t="s">
        <v>3</v>
      </c>
      <c r="B71" s="52"/>
      <c r="C71" s="52"/>
      <c r="D71" s="52"/>
      <c r="E71" s="52"/>
      <c r="F71" s="52"/>
      <c r="G71" s="52"/>
      <c r="H71" s="52"/>
    </row>
    <row r="72" spans="1:8" x14ac:dyDescent="0.3">
      <c r="A72" s="53"/>
      <c r="B72" s="53"/>
      <c r="C72" s="53"/>
      <c r="D72" s="53"/>
      <c r="E72" s="53"/>
      <c r="F72" s="53"/>
      <c r="G72" s="53"/>
      <c r="H72" s="53"/>
    </row>
    <row r="73" spans="1:8" ht="16.2" customHeight="1" thickBot="1" x14ac:dyDescent="0.35">
      <c r="A73" s="53"/>
      <c r="B73" s="53"/>
      <c r="C73" s="53"/>
      <c r="D73" s="53"/>
      <c r="E73" s="53"/>
      <c r="F73" s="53"/>
      <c r="G73" s="53"/>
      <c r="H73" s="52"/>
    </row>
    <row r="74" spans="1:8" ht="16.2" thickBot="1" x14ac:dyDescent="0.35">
      <c r="A74" s="191" t="s">
        <v>4</v>
      </c>
      <c r="B74" s="192"/>
      <c r="C74" s="223"/>
      <c r="D74" s="239" t="s">
        <v>5</v>
      </c>
      <c r="E74" s="197" t="s">
        <v>6</v>
      </c>
      <c r="F74" s="198"/>
      <c r="G74" s="199"/>
      <c r="H74" s="200" t="s">
        <v>7</v>
      </c>
    </row>
    <row r="75" spans="1:8" ht="16.2" thickBot="1" x14ac:dyDescent="0.35">
      <c r="A75" s="193"/>
      <c r="B75" s="194"/>
      <c r="C75" s="224"/>
      <c r="D75" s="196"/>
      <c r="E75" s="10" t="s">
        <v>8</v>
      </c>
      <c r="F75" s="11" t="s">
        <v>9</v>
      </c>
      <c r="G75" s="11" t="s">
        <v>10</v>
      </c>
      <c r="H75" s="201"/>
    </row>
    <row r="76" spans="1:8" ht="15.6" customHeight="1" thickBot="1" x14ac:dyDescent="0.35">
      <c r="A76" s="184" t="s">
        <v>11</v>
      </c>
      <c r="B76" s="185"/>
      <c r="C76" s="185"/>
      <c r="D76" s="185"/>
      <c r="E76" s="185"/>
      <c r="F76" s="185"/>
      <c r="G76" s="185"/>
      <c r="H76" s="186"/>
    </row>
    <row r="77" spans="1:8" ht="15.6" x14ac:dyDescent="0.3">
      <c r="A77" s="236" t="s">
        <v>30</v>
      </c>
      <c r="B77" s="221"/>
      <c r="C77" s="222"/>
      <c r="D77" s="54">
        <v>100</v>
      </c>
      <c r="E77" s="16">
        <v>10.76</v>
      </c>
      <c r="F77" s="17">
        <v>5.75</v>
      </c>
      <c r="G77" s="17">
        <v>3.8</v>
      </c>
      <c r="H77" s="18">
        <v>116</v>
      </c>
    </row>
    <row r="78" spans="1:8" ht="15.6" customHeight="1" x14ac:dyDescent="0.3">
      <c r="A78" s="238" t="s">
        <v>32</v>
      </c>
      <c r="B78" s="210"/>
      <c r="C78" s="214"/>
      <c r="D78" s="25">
        <v>180</v>
      </c>
      <c r="E78" s="30">
        <v>3.2</v>
      </c>
      <c r="F78" s="31">
        <v>9.4600000000000009</v>
      </c>
      <c r="G78" s="31">
        <v>18.579999999999998</v>
      </c>
      <c r="H78" s="32">
        <v>178.61</v>
      </c>
    </row>
    <row r="79" spans="1:8" ht="15.6" customHeight="1" x14ac:dyDescent="0.3">
      <c r="A79" s="232" t="s">
        <v>47</v>
      </c>
      <c r="B79" s="206"/>
      <c r="C79" s="237"/>
      <c r="D79" s="25">
        <v>30</v>
      </c>
      <c r="E79" s="20">
        <f>11.58/1000*30</f>
        <v>0.34739999999999999</v>
      </c>
      <c r="F79" s="22">
        <f>1.85/1000*30</f>
        <v>5.5500000000000001E-2</v>
      </c>
      <c r="G79" s="22">
        <f>71.99/1000*30</f>
        <v>2.1597</v>
      </c>
      <c r="H79" s="41">
        <f>351/1000*30</f>
        <v>10.53</v>
      </c>
    </row>
    <row r="80" spans="1:8" ht="16.2" customHeight="1" x14ac:dyDescent="0.3">
      <c r="A80" s="232" t="s">
        <v>24</v>
      </c>
      <c r="B80" s="206"/>
      <c r="C80" s="237"/>
      <c r="D80" s="25">
        <v>30</v>
      </c>
      <c r="E80" s="26">
        <v>2.37</v>
      </c>
      <c r="F80" s="27">
        <v>0.30000000000000004</v>
      </c>
      <c r="G80" s="27">
        <v>14.49</v>
      </c>
      <c r="H80" s="32">
        <v>70.5</v>
      </c>
    </row>
    <row r="81" spans="1:8" ht="16.2" customHeight="1" x14ac:dyDescent="0.3">
      <c r="A81" s="232" t="s">
        <v>14</v>
      </c>
      <c r="B81" s="206"/>
      <c r="C81" s="237"/>
      <c r="D81" s="25">
        <v>30</v>
      </c>
      <c r="E81" s="26">
        <v>1.98</v>
      </c>
      <c r="F81" s="27">
        <v>0.36</v>
      </c>
      <c r="G81" s="27">
        <v>10.02</v>
      </c>
      <c r="H81" s="28">
        <v>52.2</v>
      </c>
    </row>
    <row r="82" spans="1:8" ht="16.2" customHeight="1" thickBot="1" x14ac:dyDescent="0.35">
      <c r="A82" s="233" t="s">
        <v>33</v>
      </c>
      <c r="B82" s="234"/>
      <c r="C82" s="235"/>
      <c r="D82" s="55" t="s">
        <v>34</v>
      </c>
      <c r="E82" s="47">
        <v>0.12</v>
      </c>
      <c r="F82" s="48">
        <v>0.02</v>
      </c>
      <c r="G82" s="48">
        <v>10.199999999999999</v>
      </c>
      <c r="H82" s="49">
        <v>41</v>
      </c>
    </row>
    <row r="83" spans="1:8" ht="15.6" customHeight="1" thickBot="1" x14ac:dyDescent="0.35">
      <c r="A83" s="185" t="s">
        <v>19</v>
      </c>
      <c r="B83" s="185"/>
      <c r="C83" s="185"/>
      <c r="D83" s="185"/>
      <c r="E83" s="185"/>
      <c r="F83" s="185"/>
      <c r="G83" s="185"/>
      <c r="H83" s="185"/>
    </row>
    <row r="84" spans="1:8" ht="15.6" customHeight="1" x14ac:dyDescent="0.3">
      <c r="A84" s="236" t="s">
        <v>35</v>
      </c>
      <c r="B84" s="221"/>
      <c r="C84" s="228"/>
      <c r="D84" s="12">
        <v>250</v>
      </c>
      <c r="E84" s="56">
        <f>7.21/1000*250</f>
        <v>1.8025</v>
      </c>
      <c r="F84" s="57">
        <f>19.68/1000*250</f>
        <v>4.92</v>
      </c>
      <c r="G84" s="57">
        <f>43.73/1000*250</f>
        <v>10.932499999999999</v>
      </c>
      <c r="H84" s="58">
        <f>415/1000*250</f>
        <v>103.75</v>
      </c>
    </row>
    <row r="85" spans="1:8" ht="15.6" customHeight="1" x14ac:dyDescent="0.3">
      <c r="A85" s="230" t="s">
        <v>37</v>
      </c>
      <c r="B85" s="175"/>
      <c r="C85" s="176"/>
      <c r="D85" s="59">
        <v>100</v>
      </c>
      <c r="E85" s="60">
        <v>11.65</v>
      </c>
      <c r="F85" s="61">
        <v>11.66</v>
      </c>
      <c r="G85" s="61">
        <v>3.51</v>
      </c>
      <c r="H85" s="62">
        <v>166</v>
      </c>
    </row>
    <row r="86" spans="1:8" ht="15.6" customHeight="1" x14ac:dyDescent="0.3">
      <c r="A86" s="230" t="s">
        <v>38</v>
      </c>
      <c r="B86" s="175"/>
      <c r="C86" s="176"/>
      <c r="D86" s="19">
        <v>180</v>
      </c>
      <c r="E86" s="20">
        <f>30.53/1000*150</f>
        <v>4.5795000000000003</v>
      </c>
      <c r="F86" s="22">
        <f>33.38/1000*150</f>
        <v>5.0069999999999997</v>
      </c>
      <c r="G86" s="22">
        <f>136.81/1000*150</f>
        <v>20.521500000000003</v>
      </c>
      <c r="H86" s="41">
        <f>970/1000*150</f>
        <v>145.5</v>
      </c>
    </row>
    <row r="87" spans="1:8" ht="16.2" customHeight="1" x14ac:dyDescent="0.3">
      <c r="A87" s="232" t="s">
        <v>23</v>
      </c>
      <c r="B87" s="206"/>
      <c r="C87" s="207"/>
      <c r="D87" s="25">
        <v>30</v>
      </c>
      <c r="E87" s="20">
        <f>8.33/1000*30</f>
        <v>0.24990000000000001</v>
      </c>
      <c r="F87" s="22">
        <f>50.31/1000*30</f>
        <v>1.5093000000000001</v>
      </c>
      <c r="G87" s="22">
        <f>18.35/1000*30</f>
        <v>0.5505000000000001</v>
      </c>
      <c r="H87" s="41">
        <f>560/1000*30</f>
        <v>16.8</v>
      </c>
    </row>
    <row r="88" spans="1:8" ht="16.2" customHeight="1" x14ac:dyDescent="0.3">
      <c r="A88" s="230" t="s">
        <v>13</v>
      </c>
      <c r="B88" s="175"/>
      <c r="C88" s="176"/>
      <c r="D88" s="19">
        <v>30</v>
      </c>
      <c r="E88" s="20">
        <v>2.37</v>
      </c>
      <c r="F88" s="22">
        <v>0.30000000000000004</v>
      </c>
      <c r="G88" s="22">
        <v>14.49</v>
      </c>
      <c r="H88" s="24">
        <v>70.5</v>
      </c>
    </row>
    <row r="89" spans="1:8" ht="16.2" customHeight="1" x14ac:dyDescent="0.3">
      <c r="A89" s="230" t="s">
        <v>14</v>
      </c>
      <c r="B89" s="175"/>
      <c r="C89" s="176"/>
      <c r="D89" s="19">
        <v>30</v>
      </c>
      <c r="E89" s="33">
        <v>1.98</v>
      </c>
      <c r="F89" s="34">
        <v>0.36</v>
      </c>
      <c r="G89" s="34">
        <v>10.02</v>
      </c>
      <c r="H89" s="24">
        <v>52.2</v>
      </c>
    </row>
    <row r="90" spans="1:8" ht="16.2" customHeight="1" thickBot="1" x14ac:dyDescent="0.35">
      <c r="A90" s="231" t="s">
        <v>39</v>
      </c>
      <c r="B90" s="204"/>
      <c r="C90" s="205"/>
      <c r="D90" s="63">
        <v>180</v>
      </c>
      <c r="E90" s="64">
        <f>2.2/1000*180</f>
        <v>0.39600000000000002</v>
      </c>
      <c r="F90" s="65">
        <f>0.1/1000*180</f>
        <v>1.8000000000000002E-2</v>
      </c>
      <c r="G90" s="65">
        <f>138.84/1000*180</f>
        <v>24.991199999999999</v>
      </c>
      <c r="H90" s="66">
        <f>565/1000*180</f>
        <v>101.69999999999999</v>
      </c>
    </row>
    <row r="91" spans="1:8" ht="16.2" thickBot="1" x14ac:dyDescent="0.35">
      <c r="A91" s="169" t="s">
        <v>26</v>
      </c>
      <c r="B91" s="170"/>
      <c r="C91" s="170"/>
      <c r="D91" s="170"/>
      <c r="E91" s="170"/>
      <c r="F91" s="170"/>
      <c r="G91" s="170"/>
      <c r="H91" s="171"/>
    </row>
    <row r="92" spans="1:8" ht="15.6" customHeight="1" x14ac:dyDescent="0.3">
      <c r="A92" s="1"/>
      <c r="B92" s="1"/>
      <c r="C92" s="1"/>
      <c r="D92" s="2"/>
      <c r="E92" s="5"/>
      <c r="F92" s="5"/>
      <c r="G92" s="5"/>
      <c r="H92" s="5"/>
    </row>
    <row r="93" spans="1:8" ht="15.6" customHeight="1" x14ac:dyDescent="0.3">
      <c r="A93" s="1"/>
      <c r="B93" s="1"/>
      <c r="C93" s="1"/>
      <c r="D93" s="2"/>
      <c r="E93" s="5"/>
      <c r="F93" s="5"/>
      <c r="G93" s="5"/>
      <c r="H93" s="5"/>
    </row>
    <row r="94" spans="1:8" ht="15.6" customHeight="1" x14ac:dyDescent="0.3">
      <c r="A94" s="1"/>
      <c r="B94" s="1"/>
      <c r="C94" s="1"/>
      <c r="D94" s="2"/>
      <c r="E94" s="5"/>
      <c r="F94" s="5"/>
      <c r="G94" s="5"/>
      <c r="H94" s="5"/>
    </row>
    <row r="95" spans="1:8" ht="15.6" customHeight="1" x14ac:dyDescent="0.3">
      <c r="A95" s="173" t="s">
        <v>27</v>
      </c>
      <c r="B95" s="173"/>
      <c r="C95" s="173"/>
      <c r="D95" s="173"/>
      <c r="E95" s="173"/>
      <c r="F95" s="5"/>
      <c r="G95" s="5"/>
      <c r="H95" s="5"/>
    </row>
    <row r="96" spans="1:8" ht="15.6" customHeight="1" x14ac:dyDescent="0.3">
      <c r="A96" s="50"/>
      <c r="B96" s="50"/>
      <c r="C96" s="50"/>
      <c r="D96" s="4"/>
      <c r="E96" s="5"/>
      <c r="F96" s="5"/>
      <c r="G96" s="5"/>
      <c r="H96" s="5"/>
    </row>
    <row r="97" spans="1:8" ht="15.6" customHeight="1" x14ac:dyDescent="0.3">
      <c r="A97" s="173" t="s">
        <v>28</v>
      </c>
      <c r="B97" s="173"/>
      <c r="C97" s="173"/>
      <c r="D97" s="173"/>
      <c r="E97" s="173"/>
      <c r="F97" s="5"/>
      <c r="G97" s="5"/>
      <c r="H97" s="5"/>
    </row>
    <row r="98" spans="1:8" ht="15.6" customHeight="1" x14ac:dyDescent="0.3">
      <c r="A98" s="50"/>
      <c r="B98" s="50"/>
      <c r="C98" s="50"/>
      <c r="D98" s="4"/>
      <c r="E98" s="5"/>
      <c r="F98" s="5"/>
      <c r="G98" s="5"/>
      <c r="H98" s="5"/>
    </row>
    <row r="99" spans="1:8" ht="15.6" x14ac:dyDescent="0.3">
      <c r="A99" s="173" t="s">
        <v>29</v>
      </c>
      <c r="B99" s="173"/>
      <c r="C99" s="173"/>
      <c r="D99" s="173"/>
      <c r="E99" s="173"/>
      <c r="F99" s="5"/>
      <c r="G99" s="5"/>
      <c r="H99" s="5"/>
    </row>
    <row r="100" spans="1:8" ht="15.6" x14ac:dyDescent="0.3">
      <c r="A100" s="1"/>
      <c r="B100" s="1"/>
      <c r="C100" s="1"/>
      <c r="D100" s="2"/>
      <c r="E100" s="5"/>
      <c r="F100" s="5"/>
      <c r="G100" s="5"/>
      <c r="H100" s="5"/>
    </row>
    <row r="101" spans="1:8" x14ac:dyDescent="0.3">
      <c r="A101" s="67"/>
      <c r="B101" s="67"/>
      <c r="C101" s="67"/>
      <c r="D101" s="68"/>
      <c r="E101" s="67"/>
      <c r="F101" s="67"/>
      <c r="G101" s="67"/>
      <c r="H101" s="67"/>
    </row>
    <row r="102" spans="1:8" x14ac:dyDescent="0.3">
      <c r="A102" s="67"/>
      <c r="B102" s="67"/>
      <c r="C102" s="67"/>
      <c r="D102" s="68"/>
      <c r="E102" s="67"/>
      <c r="F102" s="67"/>
      <c r="G102" s="67"/>
      <c r="H102" s="67"/>
    </row>
    <row r="103" spans="1:8" x14ac:dyDescent="0.3">
      <c r="A103" s="67"/>
      <c r="B103" s="67"/>
      <c r="C103" s="67"/>
      <c r="D103" s="68"/>
      <c r="E103" s="67"/>
      <c r="F103" s="67"/>
      <c r="G103" s="67"/>
      <c r="H103" s="67"/>
    </row>
    <row r="104" spans="1:8" x14ac:dyDescent="0.3">
      <c r="A104" s="67"/>
      <c r="B104" s="67"/>
      <c r="C104" s="67"/>
      <c r="D104" s="68"/>
      <c r="E104" s="67"/>
      <c r="F104" s="67"/>
      <c r="G104" s="67"/>
      <c r="H104" s="67"/>
    </row>
    <row r="105" spans="1:8" x14ac:dyDescent="0.3">
      <c r="A105" s="67"/>
      <c r="B105" s="67"/>
      <c r="C105" s="67"/>
      <c r="D105" s="68"/>
      <c r="E105" s="67"/>
      <c r="F105" s="67"/>
      <c r="G105" s="67"/>
      <c r="H105" s="67"/>
    </row>
    <row r="106" spans="1:8" x14ac:dyDescent="0.3">
      <c r="A106" s="67"/>
      <c r="B106" s="67"/>
      <c r="C106" s="67"/>
      <c r="D106" s="68"/>
      <c r="E106" s="67"/>
      <c r="F106" s="67"/>
      <c r="G106" s="67"/>
      <c r="H106" s="67"/>
    </row>
    <row r="107" spans="1:8" x14ac:dyDescent="0.3">
      <c r="A107" s="67"/>
      <c r="B107" s="67"/>
      <c r="C107" s="67"/>
      <c r="D107" s="68"/>
      <c r="E107" s="67"/>
      <c r="F107" s="67"/>
      <c r="G107" s="67"/>
      <c r="H107" s="67"/>
    </row>
    <row r="108" spans="1:8" x14ac:dyDescent="0.3">
      <c r="A108" s="68"/>
      <c r="B108" s="68"/>
      <c r="C108" s="68"/>
      <c r="D108" s="68"/>
      <c r="E108" s="68"/>
      <c r="F108" s="229"/>
      <c r="G108" s="229"/>
      <c r="H108" s="229"/>
    </row>
    <row r="109" spans="1:8" x14ac:dyDescent="0.3">
      <c r="A109" s="68"/>
      <c r="B109" s="68"/>
      <c r="C109" s="68"/>
      <c r="D109" s="68"/>
      <c r="E109" s="68"/>
      <c r="F109" s="67"/>
      <c r="G109" s="67"/>
      <c r="H109" s="67"/>
    </row>
    <row r="110" spans="1:8" x14ac:dyDescent="0.3">
      <c r="A110" s="68"/>
      <c r="B110" s="68"/>
      <c r="C110" s="68"/>
      <c r="D110" s="68"/>
      <c r="E110" s="68"/>
      <c r="F110" s="67"/>
      <c r="G110" s="67"/>
      <c r="H110" s="67"/>
    </row>
    <row r="111" spans="1:8" x14ac:dyDescent="0.3">
      <c r="A111" s="68"/>
      <c r="B111" s="68"/>
      <c r="C111" s="68"/>
      <c r="D111" s="68"/>
      <c r="E111" s="68"/>
      <c r="F111" s="67"/>
      <c r="G111" s="67"/>
      <c r="H111" s="67"/>
    </row>
    <row r="112" spans="1:8" x14ac:dyDescent="0.3">
      <c r="A112" s="68"/>
      <c r="B112" s="68"/>
      <c r="C112" s="68"/>
      <c r="D112" s="68"/>
      <c r="E112" s="68"/>
      <c r="F112" s="67"/>
      <c r="G112" s="67"/>
      <c r="H112" s="67"/>
    </row>
    <row r="113" spans="1:8" x14ac:dyDescent="0.3">
      <c r="A113" s="68"/>
      <c r="B113" s="68"/>
      <c r="C113" s="68"/>
      <c r="D113" s="68"/>
      <c r="E113" s="68"/>
      <c r="F113" s="67"/>
      <c r="G113" s="67"/>
      <c r="H113" s="67"/>
    </row>
    <row r="114" spans="1:8" x14ac:dyDescent="0.3">
      <c r="A114" s="68"/>
      <c r="B114" s="68"/>
      <c r="C114" s="68"/>
      <c r="D114" s="68"/>
      <c r="E114" s="68"/>
      <c r="F114" s="67"/>
      <c r="G114" s="67"/>
      <c r="H114" s="67"/>
    </row>
    <row r="115" spans="1:8" x14ac:dyDescent="0.3">
      <c r="A115" s="68"/>
      <c r="B115" s="68"/>
      <c r="C115" s="68"/>
      <c r="D115" s="68"/>
      <c r="E115" s="68"/>
      <c r="F115" s="67"/>
      <c r="G115" s="67"/>
      <c r="H115" s="67"/>
    </row>
    <row r="116" spans="1:8" ht="15.6" x14ac:dyDescent="0.3">
      <c r="A116" s="190" t="s">
        <v>0</v>
      </c>
      <c r="B116" s="190"/>
      <c r="C116" s="190"/>
      <c r="D116" s="190"/>
      <c r="E116" s="4"/>
      <c r="F116" s="5"/>
      <c r="G116" s="5"/>
      <c r="H116" s="5"/>
    </row>
    <row r="117" spans="1:8" ht="15.6" x14ac:dyDescent="0.3">
      <c r="A117" s="190"/>
      <c r="B117" s="190"/>
      <c r="C117" s="190"/>
      <c r="D117" s="190"/>
      <c r="E117" s="4"/>
      <c r="F117" s="5"/>
      <c r="G117" s="5"/>
      <c r="H117" s="5"/>
    </row>
    <row r="118" spans="1:8" ht="15.6" x14ac:dyDescent="0.3">
      <c r="A118" s="190" t="s">
        <v>1</v>
      </c>
      <c r="B118" s="190"/>
      <c r="C118" s="190"/>
      <c r="D118" s="190"/>
      <c r="E118" s="4"/>
      <c r="F118" s="5"/>
      <c r="G118" s="5"/>
      <c r="H118" s="5"/>
    </row>
    <row r="119" spans="1:8" ht="15.6" x14ac:dyDescent="0.3">
      <c r="A119" s="190"/>
      <c r="B119" s="190"/>
      <c r="C119" s="190"/>
      <c r="D119" s="190"/>
      <c r="E119" s="4"/>
      <c r="F119" s="5"/>
      <c r="G119" s="5"/>
      <c r="H119" s="5"/>
    </row>
    <row r="120" spans="1:8" ht="15.6" x14ac:dyDescent="0.3">
      <c r="A120" s="202" t="s">
        <v>60</v>
      </c>
      <c r="B120" s="202"/>
      <c r="C120" s="202"/>
      <c r="D120" s="202"/>
      <c r="E120" s="84"/>
      <c r="F120" s="5"/>
      <c r="G120" s="5"/>
      <c r="H120" s="5"/>
    </row>
    <row r="121" spans="1:8" ht="15.6" x14ac:dyDescent="0.3">
      <c r="A121" s="4"/>
      <c r="B121" s="4"/>
      <c r="C121" s="4"/>
      <c r="D121" s="4"/>
      <c r="E121" s="4"/>
      <c r="F121" s="4"/>
      <c r="G121" s="5"/>
      <c r="H121" s="5"/>
    </row>
    <row r="122" spans="1:8" ht="15.6" x14ac:dyDescent="0.3">
      <c r="A122" s="4"/>
      <c r="B122" s="4"/>
      <c r="C122" s="4"/>
      <c r="D122" s="4"/>
      <c r="E122" s="4"/>
      <c r="F122" s="4"/>
      <c r="G122" s="5"/>
      <c r="H122" s="5"/>
    </row>
    <row r="123" spans="1:8" ht="15.6" x14ac:dyDescent="0.3">
      <c r="A123" s="4"/>
      <c r="B123" s="4"/>
      <c r="C123" s="4"/>
      <c r="D123" s="4"/>
      <c r="E123" s="4"/>
      <c r="F123" s="4"/>
      <c r="G123" s="5"/>
      <c r="H123" s="5"/>
    </row>
    <row r="124" spans="1:8" ht="18" x14ac:dyDescent="0.35">
      <c r="A124" s="203" t="s">
        <v>2</v>
      </c>
      <c r="B124" s="203"/>
      <c r="C124" s="203"/>
      <c r="D124" s="203"/>
      <c r="E124" s="203"/>
      <c r="F124" s="203"/>
      <c r="G124" s="203"/>
      <c r="H124" s="203"/>
    </row>
    <row r="125" spans="1:8" x14ac:dyDescent="0.3">
      <c r="A125" s="69"/>
      <c r="B125" s="69"/>
      <c r="C125" s="69"/>
      <c r="D125" s="69"/>
      <c r="E125" s="69"/>
      <c r="F125" s="69"/>
      <c r="G125" s="69"/>
      <c r="H125" s="69"/>
    </row>
    <row r="126" spans="1:8" ht="16.2" thickBot="1" x14ac:dyDescent="0.35">
      <c r="A126" s="52" t="s">
        <v>3</v>
      </c>
      <c r="B126" s="52"/>
      <c r="C126" s="52"/>
      <c r="D126" s="52"/>
      <c r="E126" s="52"/>
      <c r="F126" s="52"/>
      <c r="G126" s="52"/>
      <c r="H126" s="52"/>
    </row>
    <row r="127" spans="1:8" x14ac:dyDescent="0.3">
      <c r="A127" s="70"/>
      <c r="B127" s="70"/>
      <c r="C127" s="70"/>
      <c r="D127" s="70"/>
      <c r="E127" s="70"/>
      <c r="F127" s="70"/>
      <c r="G127" s="70"/>
      <c r="H127" s="70"/>
    </row>
    <row r="128" spans="1:8" ht="16.2" customHeight="1" thickBot="1" x14ac:dyDescent="0.35">
      <c r="A128" s="70"/>
      <c r="B128" s="70"/>
      <c r="C128" s="70"/>
      <c r="D128" s="70"/>
      <c r="E128" s="70"/>
      <c r="F128" s="70"/>
      <c r="G128" s="70"/>
      <c r="H128" s="70"/>
    </row>
    <row r="129" spans="1:8" ht="16.2" thickBot="1" x14ac:dyDescent="0.35">
      <c r="A129" s="191" t="s">
        <v>4</v>
      </c>
      <c r="B129" s="192"/>
      <c r="C129" s="192"/>
      <c r="D129" s="195" t="s">
        <v>5</v>
      </c>
      <c r="E129" s="197" t="s">
        <v>6</v>
      </c>
      <c r="F129" s="198"/>
      <c r="G129" s="199"/>
      <c r="H129" s="200" t="s">
        <v>7</v>
      </c>
    </row>
    <row r="130" spans="1:8" ht="16.2" thickBot="1" x14ac:dyDescent="0.35">
      <c r="A130" s="193"/>
      <c r="B130" s="194"/>
      <c r="C130" s="194"/>
      <c r="D130" s="196"/>
      <c r="E130" s="10" t="s">
        <v>8</v>
      </c>
      <c r="F130" s="11" t="s">
        <v>9</v>
      </c>
      <c r="G130" s="11" t="s">
        <v>10</v>
      </c>
      <c r="H130" s="201"/>
    </row>
    <row r="131" spans="1:8" ht="15.6" customHeight="1" thickBot="1" x14ac:dyDescent="0.35">
      <c r="A131" s="184" t="s">
        <v>11</v>
      </c>
      <c r="B131" s="185"/>
      <c r="C131" s="185"/>
      <c r="D131" s="185"/>
      <c r="E131" s="185"/>
      <c r="F131" s="185"/>
      <c r="G131" s="185"/>
      <c r="H131" s="186"/>
    </row>
    <row r="132" spans="1:8" ht="15.6" x14ac:dyDescent="0.3">
      <c r="A132" s="220" t="s">
        <v>54</v>
      </c>
      <c r="B132" s="221"/>
      <c r="C132" s="228"/>
      <c r="D132" s="12">
        <v>250</v>
      </c>
      <c r="E132" s="71">
        <f>5.88642857142857/205*250</f>
        <v>7.1785714285714262</v>
      </c>
      <c r="F132" s="72">
        <f>10.46/205*250</f>
        <v>12.756097560975611</v>
      </c>
      <c r="G132" s="72">
        <f>31.61/205*250</f>
        <v>38.548780487804876</v>
      </c>
      <c r="H132" s="73">
        <f>245.02380952381/205*250</f>
        <v>298.80952380952442</v>
      </c>
    </row>
    <row r="133" spans="1:8" ht="15.6" customHeight="1" x14ac:dyDescent="0.3">
      <c r="A133" s="174" t="s">
        <v>40</v>
      </c>
      <c r="B133" s="175"/>
      <c r="C133" s="180"/>
      <c r="D133" s="19">
        <v>180</v>
      </c>
      <c r="E133" s="33">
        <v>2.78</v>
      </c>
      <c r="F133" s="34">
        <v>0.67</v>
      </c>
      <c r="G133" s="34">
        <v>26</v>
      </c>
      <c r="H133" s="24">
        <v>125.11</v>
      </c>
    </row>
    <row r="134" spans="1:8" ht="15.6" customHeight="1" x14ac:dyDescent="0.3">
      <c r="A134" s="174" t="s">
        <v>41</v>
      </c>
      <c r="B134" s="175"/>
      <c r="C134" s="176"/>
      <c r="D134" s="19">
        <v>15</v>
      </c>
      <c r="E134" s="30">
        <f>3.48/15*15</f>
        <v>3.48</v>
      </c>
      <c r="F134" s="31">
        <f>4.42/15*15</f>
        <v>4.42</v>
      </c>
      <c r="G134" s="31">
        <v>0</v>
      </c>
      <c r="H134" s="32">
        <f>54/15*15</f>
        <v>54</v>
      </c>
    </row>
    <row r="135" spans="1:8" ht="16.2" customHeight="1" x14ac:dyDescent="0.3">
      <c r="A135" s="174" t="s">
        <v>24</v>
      </c>
      <c r="B135" s="175"/>
      <c r="C135" s="176"/>
      <c r="D135" s="19">
        <v>40</v>
      </c>
      <c r="E135" s="20">
        <v>2.37</v>
      </c>
      <c r="F135" s="22">
        <v>0.30000000000000004</v>
      </c>
      <c r="G135" s="22">
        <v>14.49</v>
      </c>
      <c r="H135" s="24">
        <v>70.5</v>
      </c>
    </row>
    <row r="136" spans="1:8" ht="16.2" thickBot="1" x14ac:dyDescent="0.35">
      <c r="A136" s="174" t="s">
        <v>14</v>
      </c>
      <c r="B136" s="175"/>
      <c r="C136" s="176"/>
      <c r="D136" s="19">
        <v>40</v>
      </c>
      <c r="E136" s="20">
        <v>1.98</v>
      </c>
      <c r="F136" s="22">
        <v>0.36</v>
      </c>
      <c r="G136" s="22">
        <v>10.02</v>
      </c>
      <c r="H136" s="23">
        <v>52.2</v>
      </c>
    </row>
    <row r="137" spans="1:8" ht="16.2" customHeight="1" thickBot="1" x14ac:dyDescent="0.35">
      <c r="A137" s="215" t="s">
        <v>19</v>
      </c>
      <c r="B137" s="216"/>
      <c r="C137" s="216"/>
      <c r="D137" s="216"/>
      <c r="E137" s="216"/>
      <c r="F137" s="216"/>
      <c r="G137" s="216"/>
      <c r="H137" s="226"/>
    </row>
    <row r="138" spans="1:8" ht="15.6" customHeight="1" x14ac:dyDescent="0.3">
      <c r="A138" s="187" t="s">
        <v>42</v>
      </c>
      <c r="B138" s="188"/>
      <c r="C138" s="227"/>
      <c r="D138" s="156">
        <v>250</v>
      </c>
      <c r="E138" s="161">
        <f>10.75/1000*250</f>
        <v>2.6875</v>
      </c>
      <c r="F138" s="94">
        <f>11.35/1000*250</f>
        <v>2.8374999999999999</v>
      </c>
      <c r="G138" s="94">
        <f>69.82/1000*250</f>
        <v>17.454999999999998</v>
      </c>
      <c r="H138" s="162">
        <f>473/1000*250</f>
        <v>118.25</v>
      </c>
    </row>
    <row r="139" spans="1:8" ht="15.6" customHeight="1" x14ac:dyDescent="0.3">
      <c r="A139" s="174" t="s">
        <v>36</v>
      </c>
      <c r="B139" s="175"/>
      <c r="C139" s="176"/>
      <c r="D139" s="157">
        <v>230</v>
      </c>
      <c r="E139" s="114">
        <f>12.5/150*230</f>
        <v>19.166666666666664</v>
      </c>
      <c r="F139" s="152">
        <f>11.17/150*230</f>
        <v>17.127333333333333</v>
      </c>
      <c r="G139" s="152">
        <f>12.9/150*230</f>
        <v>19.78</v>
      </c>
      <c r="H139" s="163">
        <f>202/150*230</f>
        <v>309.73333333333335</v>
      </c>
    </row>
    <row r="140" spans="1:8" ht="15.6" customHeight="1" x14ac:dyDescent="0.3">
      <c r="A140" s="174" t="s">
        <v>47</v>
      </c>
      <c r="B140" s="175"/>
      <c r="C140" s="180"/>
      <c r="D140" s="158">
        <v>30</v>
      </c>
      <c r="E140" s="114">
        <v>0.33</v>
      </c>
      <c r="F140" s="152">
        <v>0.03</v>
      </c>
      <c r="G140" s="152">
        <v>1.05</v>
      </c>
      <c r="H140" s="163">
        <v>6</v>
      </c>
    </row>
    <row r="141" spans="1:8" ht="15.6" customHeight="1" x14ac:dyDescent="0.3">
      <c r="A141" s="174" t="s">
        <v>43</v>
      </c>
      <c r="B141" s="175"/>
      <c r="C141" s="176"/>
      <c r="D141" s="159">
        <v>50</v>
      </c>
      <c r="E141" s="164">
        <v>4.71</v>
      </c>
      <c r="F141" s="128">
        <v>7.42</v>
      </c>
      <c r="G141" s="128">
        <v>25.58</v>
      </c>
      <c r="H141" s="165">
        <v>188</v>
      </c>
    </row>
    <row r="142" spans="1:8" ht="16.2" customHeight="1" x14ac:dyDescent="0.3">
      <c r="A142" s="174" t="s">
        <v>13</v>
      </c>
      <c r="B142" s="175"/>
      <c r="C142" s="176"/>
      <c r="D142" s="157">
        <v>30</v>
      </c>
      <c r="E142" s="166">
        <v>2.37</v>
      </c>
      <c r="F142" s="134">
        <v>0.3</v>
      </c>
      <c r="G142" s="134">
        <v>14.49</v>
      </c>
      <c r="H142" s="163">
        <v>70.5</v>
      </c>
    </row>
    <row r="143" spans="1:8" ht="16.2" customHeight="1" x14ac:dyDescent="0.3">
      <c r="A143" s="174" t="s">
        <v>14</v>
      </c>
      <c r="B143" s="175"/>
      <c r="C143" s="176"/>
      <c r="D143" s="157">
        <v>30</v>
      </c>
      <c r="E143" s="166">
        <v>1.98</v>
      </c>
      <c r="F143" s="134">
        <v>0.36</v>
      </c>
      <c r="G143" s="134">
        <v>10.02</v>
      </c>
      <c r="H143" s="167">
        <v>52.2</v>
      </c>
    </row>
    <row r="144" spans="1:8" ht="16.2" customHeight="1" thickBot="1" x14ac:dyDescent="0.35">
      <c r="A144" s="177" t="s">
        <v>39</v>
      </c>
      <c r="B144" s="178"/>
      <c r="C144" s="179"/>
      <c r="D144" s="160">
        <v>180</v>
      </c>
      <c r="E144" s="116">
        <f>2.2/1000*180</f>
        <v>0.39600000000000002</v>
      </c>
      <c r="F144" s="45">
        <f>0.1/1000*180</f>
        <v>1.8000000000000002E-2</v>
      </c>
      <c r="G144" s="45">
        <f>138.84/1000*180</f>
        <v>24.991199999999999</v>
      </c>
      <c r="H144" s="46">
        <f>565/1000*180</f>
        <v>101.69999999999999</v>
      </c>
    </row>
    <row r="145" spans="1:8" ht="16.2" customHeight="1" thickBot="1" x14ac:dyDescent="0.35">
      <c r="A145" s="169" t="s">
        <v>26</v>
      </c>
      <c r="B145" s="170"/>
      <c r="C145" s="170"/>
      <c r="D145" s="170"/>
      <c r="E145" s="194"/>
      <c r="F145" s="194"/>
      <c r="G145" s="194"/>
      <c r="H145" s="224"/>
    </row>
    <row r="146" spans="1:8" ht="15.6" x14ac:dyDescent="0.3">
      <c r="A146" s="50"/>
      <c r="B146" s="50"/>
      <c r="C146" s="50"/>
      <c r="D146" s="2"/>
      <c r="E146" s="5"/>
      <c r="F146" s="5"/>
      <c r="G146" s="5"/>
      <c r="H146" s="5"/>
    </row>
    <row r="147" spans="1:8" x14ac:dyDescent="0.3">
      <c r="A147" s="172"/>
      <c r="B147" s="172"/>
      <c r="C147" s="172"/>
      <c r="D147" s="68"/>
      <c r="E147" s="3"/>
      <c r="F147" s="3"/>
      <c r="G147" s="3"/>
      <c r="H147" s="3"/>
    </row>
    <row r="148" spans="1:8" ht="15.6" customHeight="1" x14ac:dyDescent="0.3">
      <c r="A148" s="3"/>
      <c r="B148" s="3"/>
      <c r="C148" s="3"/>
      <c r="D148" s="68"/>
      <c r="E148" s="3"/>
      <c r="F148" s="3"/>
      <c r="G148" s="3"/>
      <c r="H148" s="3"/>
    </row>
    <row r="149" spans="1:8" ht="15.6" customHeight="1" x14ac:dyDescent="0.3">
      <c r="A149" s="3"/>
      <c r="B149" s="3"/>
      <c r="C149" s="3"/>
      <c r="D149" s="68"/>
      <c r="E149" s="3"/>
      <c r="F149" s="3"/>
      <c r="G149" s="3"/>
      <c r="H149" s="3"/>
    </row>
    <row r="150" spans="1:8" ht="15.6" customHeight="1" x14ac:dyDescent="0.3">
      <c r="A150" s="173" t="s">
        <v>27</v>
      </c>
      <c r="B150" s="173"/>
      <c r="C150" s="173"/>
      <c r="D150" s="173"/>
      <c r="E150" s="173"/>
      <c r="F150" s="3"/>
      <c r="G150" s="3"/>
      <c r="H150" s="3"/>
    </row>
    <row r="151" spans="1:8" ht="15.6" customHeight="1" x14ac:dyDescent="0.3">
      <c r="A151" s="50"/>
      <c r="B151" s="50"/>
      <c r="C151" s="50"/>
      <c r="D151" s="4"/>
      <c r="E151" s="5"/>
      <c r="F151" s="3"/>
      <c r="G151" s="3"/>
      <c r="H151" s="3"/>
    </row>
    <row r="152" spans="1:8" ht="15.6" customHeight="1" x14ac:dyDescent="0.3">
      <c r="A152" s="173" t="s">
        <v>28</v>
      </c>
      <c r="B152" s="173"/>
      <c r="C152" s="173"/>
      <c r="D152" s="173"/>
      <c r="E152" s="173"/>
      <c r="F152" s="3"/>
      <c r="G152" s="3"/>
      <c r="H152" s="3"/>
    </row>
    <row r="153" spans="1:8" ht="15.6" customHeight="1" x14ac:dyDescent="0.3">
      <c r="A153" s="50"/>
      <c r="B153" s="50"/>
      <c r="C153" s="50"/>
      <c r="D153" s="4"/>
      <c r="E153" s="5"/>
      <c r="F153" s="3"/>
      <c r="G153" s="3"/>
      <c r="H153" s="3"/>
    </row>
    <row r="154" spans="1:8" ht="15.6" customHeight="1" x14ac:dyDescent="0.3">
      <c r="A154" s="173" t="s">
        <v>29</v>
      </c>
      <c r="B154" s="173"/>
      <c r="C154" s="173"/>
      <c r="D154" s="173"/>
      <c r="E154" s="173"/>
      <c r="F154" s="3"/>
      <c r="G154" s="3"/>
      <c r="H154" s="3"/>
    </row>
    <row r="155" spans="1:8" x14ac:dyDescent="0.3">
      <c r="A155" s="3"/>
      <c r="B155" s="3"/>
      <c r="C155" s="3"/>
      <c r="D155" s="68"/>
      <c r="E155" s="3"/>
      <c r="F155" s="3"/>
      <c r="G155" s="3"/>
      <c r="H155" s="3"/>
    </row>
    <row r="156" spans="1:8" x14ac:dyDescent="0.3">
      <c r="A156" s="3"/>
      <c r="B156" s="3"/>
      <c r="C156" s="3"/>
      <c r="D156" s="68"/>
      <c r="E156" s="3"/>
      <c r="F156" s="3"/>
      <c r="G156" s="3"/>
      <c r="H156" s="3"/>
    </row>
    <row r="157" spans="1:8" ht="15.6" x14ac:dyDescent="0.3">
      <c r="A157" s="1"/>
      <c r="B157" s="1"/>
      <c r="C157" s="1"/>
      <c r="D157" s="2"/>
      <c r="E157" s="5"/>
      <c r="F157" s="5"/>
      <c r="G157" s="5"/>
      <c r="H157" s="5"/>
    </row>
    <row r="158" spans="1:8" ht="15.6" x14ac:dyDescent="0.3">
      <c r="A158" s="1"/>
      <c r="B158" s="1"/>
      <c r="C158" s="1"/>
      <c r="D158" s="2"/>
      <c r="E158" s="5"/>
      <c r="F158" s="5"/>
      <c r="G158" s="5"/>
      <c r="H158" s="5"/>
    </row>
    <row r="159" spans="1:8" ht="15.6" x14ac:dyDescent="0.3">
      <c r="A159" s="1"/>
      <c r="B159" s="1"/>
      <c r="C159" s="1"/>
      <c r="D159" s="2"/>
      <c r="E159" s="5"/>
      <c r="F159" s="5"/>
      <c r="G159" s="5"/>
      <c r="H159" s="5"/>
    </row>
    <row r="160" spans="1:8" ht="15.6" x14ac:dyDescent="0.3">
      <c r="A160" s="1"/>
      <c r="B160" s="1"/>
      <c r="C160" s="1"/>
      <c r="D160" s="2"/>
      <c r="E160" s="5"/>
      <c r="F160" s="5"/>
      <c r="G160" s="5"/>
      <c r="H160" s="5"/>
    </row>
    <row r="161" spans="1:8" ht="15.6" x14ac:dyDescent="0.3">
      <c r="A161" s="1"/>
      <c r="B161" s="1"/>
      <c r="C161" s="1"/>
      <c r="D161" s="2"/>
      <c r="E161" s="5"/>
      <c r="F161" s="5"/>
      <c r="G161" s="5"/>
      <c r="H161" s="5"/>
    </row>
    <row r="162" spans="1:8" ht="15.6" x14ac:dyDescent="0.3">
      <c r="A162" s="1"/>
      <c r="B162" s="1"/>
      <c r="C162" s="1"/>
      <c r="D162" s="2"/>
      <c r="E162" s="5"/>
      <c r="F162" s="5"/>
      <c r="G162" s="5"/>
      <c r="H162" s="5"/>
    </row>
    <row r="163" spans="1:8" ht="15.6" x14ac:dyDescent="0.3">
      <c r="A163" s="1"/>
      <c r="B163" s="1"/>
      <c r="C163" s="1"/>
      <c r="D163" s="2"/>
      <c r="E163" s="5"/>
      <c r="F163" s="5"/>
      <c r="G163" s="5"/>
      <c r="H163" s="5"/>
    </row>
    <row r="164" spans="1:8" ht="15.6" x14ac:dyDescent="0.3">
      <c r="A164" s="1"/>
      <c r="B164" s="1"/>
      <c r="C164" s="1"/>
      <c r="D164" s="2"/>
      <c r="E164" s="5"/>
      <c r="F164" s="5"/>
      <c r="G164" s="5"/>
      <c r="H164" s="5"/>
    </row>
    <row r="165" spans="1:8" ht="15.6" x14ac:dyDescent="0.3">
      <c r="A165" s="1"/>
      <c r="B165" s="1"/>
      <c r="C165" s="1"/>
      <c r="D165" s="2"/>
      <c r="E165" s="5"/>
      <c r="F165" s="5"/>
      <c r="G165" s="5"/>
      <c r="H165" s="5"/>
    </row>
    <row r="166" spans="1:8" ht="15.6" x14ac:dyDescent="0.3">
      <c r="A166" s="1"/>
      <c r="B166" s="1"/>
      <c r="C166" s="1"/>
      <c r="D166" s="2"/>
      <c r="E166" s="5"/>
      <c r="F166" s="5"/>
      <c r="G166" s="5"/>
      <c r="H166" s="5"/>
    </row>
    <row r="167" spans="1:8" ht="15.6" x14ac:dyDescent="0.3">
      <c r="A167" s="1"/>
      <c r="B167" s="1"/>
      <c r="C167" s="1"/>
      <c r="D167" s="2"/>
      <c r="E167" s="5"/>
      <c r="F167" s="5"/>
      <c r="G167" s="5"/>
      <c r="H167" s="5"/>
    </row>
    <row r="168" spans="1:8" ht="15.6" x14ac:dyDescent="0.3">
      <c r="A168" s="1"/>
      <c r="B168" s="1"/>
      <c r="C168" s="1"/>
      <c r="D168" s="2"/>
      <c r="E168" s="5"/>
      <c r="F168" s="5"/>
      <c r="G168" s="5"/>
      <c r="H168" s="5"/>
    </row>
    <row r="169" spans="1:8" ht="15.6" x14ac:dyDescent="0.3">
      <c r="A169" s="1"/>
      <c r="B169" s="1"/>
      <c r="C169" s="1"/>
      <c r="D169" s="2"/>
      <c r="E169" s="5"/>
      <c r="F169" s="5"/>
      <c r="G169" s="5"/>
      <c r="H169" s="5"/>
    </row>
    <row r="170" spans="1:8" ht="15.6" x14ac:dyDescent="0.3">
      <c r="A170" s="1"/>
      <c r="B170" s="1"/>
      <c r="C170" s="1"/>
      <c r="D170" s="2"/>
      <c r="E170" s="5"/>
      <c r="F170" s="5"/>
      <c r="G170" s="5"/>
      <c r="H170" s="5"/>
    </row>
    <row r="171" spans="1:8" ht="15.6" x14ac:dyDescent="0.3">
      <c r="A171" s="1"/>
      <c r="B171" s="1"/>
      <c r="C171" s="1"/>
      <c r="D171" s="2"/>
      <c r="E171" s="5"/>
      <c r="F171" s="5"/>
      <c r="G171" s="5"/>
      <c r="H171" s="5"/>
    </row>
    <row r="172" spans="1:8" ht="15.6" x14ac:dyDescent="0.3">
      <c r="A172" s="190" t="s">
        <v>0</v>
      </c>
      <c r="B172" s="190"/>
      <c r="C172" s="190"/>
      <c r="D172" s="190"/>
      <c r="E172" s="4"/>
      <c r="F172" s="5"/>
      <c r="G172" s="5"/>
      <c r="H172" s="5"/>
    </row>
    <row r="173" spans="1:8" ht="15.6" x14ac:dyDescent="0.3">
      <c r="A173" s="190"/>
      <c r="B173" s="190"/>
      <c r="C173" s="190"/>
      <c r="D173" s="190"/>
      <c r="E173" s="4"/>
      <c r="F173" s="5"/>
      <c r="G173" s="5"/>
      <c r="H173" s="5"/>
    </row>
    <row r="174" spans="1:8" ht="15.6" x14ac:dyDescent="0.3">
      <c r="A174" s="190" t="s">
        <v>1</v>
      </c>
      <c r="B174" s="190"/>
      <c r="C174" s="190"/>
      <c r="D174" s="190"/>
      <c r="E174" s="4"/>
      <c r="F174" s="5"/>
      <c r="G174" s="5"/>
      <c r="H174" s="5"/>
    </row>
    <row r="175" spans="1:8" ht="15.6" x14ac:dyDescent="0.3">
      <c r="A175" s="190"/>
      <c r="B175" s="190"/>
      <c r="C175" s="190"/>
      <c r="D175" s="190"/>
      <c r="E175" s="4"/>
      <c r="F175" s="5"/>
      <c r="G175" s="5"/>
      <c r="H175" s="5"/>
    </row>
    <row r="176" spans="1:8" ht="15.6" x14ac:dyDescent="0.3">
      <c r="A176" s="202" t="s">
        <v>61</v>
      </c>
      <c r="B176" s="202"/>
      <c r="C176" s="202"/>
      <c r="D176" s="202"/>
      <c r="E176" s="84"/>
      <c r="F176" s="5"/>
      <c r="G176" s="5"/>
      <c r="H176" s="5"/>
    </row>
    <row r="177" spans="1:8" ht="15.6" x14ac:dyDescent="0.3">
      <c r="A177" s="50"/>
      <c r="B177" s="50"/>
      <c r="C177" s="50"/>
      <c r="D177" s="2"/>
      <c r="E177" s="5"/>
      <c r="F177" s="5"/>
      <c r="G177" s="5"/>
      <c r="H177" s="5"/>
    </row>
    <row r="178" spans="1:8" ht="15.6" x14ac:dyDescent="0.3">
      <c r="A178" s="50"/>
      <c r="B178" s="50"/>
      <c r="C178" s="50"/>
      <c r="D178" s="2"/>
      <c r="E178" s="5"/>
      <c r="F178" s="5"/>
      <c r="G178" s="5"/>
      <c r="H178" s="5"/>
    </row>
    <row r="179" spans="1:8" ht="15.6" x14ac:dyDescent="0.3">
      <c r="A179" s="50"/>
      <c r="B179" s="50"/>
      <c r="C179" s="50"/>
      <c r="D179" s="2"/>
      <c r="E179" s="5"/>
      <c r="F179" s="5"/>
      <c r="G179" s="5"/>
      <c r="H179" s="5"/>
    </row>
    <row r="180" spans="1:8" ht="18" x14ac:dyDescent="0.35">
      <c r="A180" s="203" t="s">
        <v>2</v>
      </c>
      <c r="B180" s="203"/>
      <c r="C180" s="203"/>
      <c r="D180" s="203"/>
      <c r="E180" s="203"/>
      <c r="F180" s="203"/>
      <c r="G180" s="203"/>
      <c r="H180" s="203"/>
    </row>
    <row r="181" spans="1:8" ht="18" x14ac:dyDescent="0.35">
      <c r="A181" s="9"/>
      <c r="B181" s="9"/>
      <c r="C181" s="9"/>
      <c r="D181" s="9"/>
      <c r="E181" s="9"/>
      <c r="F181" s="9"/>
      <c r="G181" s="9"/>
      <c r="H181" s="9"/>
    </row>
    <row r="182" spans="1:8" ht="16.2" thickBot="1" x14ac:dyDescent="0.35">
      <c r="A182" s="52" t="s">
        <v>3</v>
      </c>
      <c r="B182" s="52"/>
      <c r="C182" s="52"/>
      <c r="D182" s="52"/>
      <c r="E182" s="52"/>
      <c r="F182" s="52"/>
      <c r="G182" s="52"/>
      <c r="H182" s="52"/>
    </row>
    <row r="183" spans="1:8" ht="15.6" customHeight="1" x14ac:dyDescent="0.3">
      <c r="A183" s="70"/>
      <c r="B183" s="70"/>
      <c r="C183" s="70"/>
      <c r="D183" s="70"/>
      <c r="E183" s="70"/>
      <c r="F183" s="70"/>
      <c r="G183" s="70"/>
      <c r="H183" s="70"/>
    </row>
    <row r="184" spans="1:8" ht="15" thickBot="1" x14ac:dyDescent="0.35">
      <c r="A184" s="70"/>
      <c r="B184" s="70"/>
      <c r="C184" s="70"/>
      <c r="D184" s="70"/>
      <c r="E184" s="70"/>
      <c r="F184" s="70"/>
      <c r="G184" s="70"/>
      <c r="H184" s="70"/>
    </row>
    <row r="185" spans="1:8" ht="15.6" x14ac:dyDescent="0.3">
      <c r="A185" s="191" t="s">
        <v>4</v>
      </c>
      <c r="B185" s="192"/>
      <c r="C185" s="223"/>
      <c r="D185" s="195" t="s">
        <v>5</v>
      </c>
      <c r="E185" s="197" t="s">
        <v>6</v>
      </c>
      <c r="F185" s="198"/>
      <c r="G185" s="199"/>
      <c r="H185" s="225" t="s">
        <v>7</v>
      </c>
    </row>
    <row r="186" spans="1:8" ht="16.2" customHeight="1" thickBot="1" x14ac:dyDescent="0.35">
      <c r="A186" s="193"/>
      <c r="B186" s="194"/>
      <c r="C186" s="224"/>
      <c r="D186" s="196"/>
      <c r="E186" s="10" t="s">
        <v>8</v>
      </c>
      <c r="F186" s="11" t="s">
        <v>9</v>
      </c>
      <c r="G186" s="11" t="s">
        <v>10</v>
      </c>
      <c r="H186" s="201"/>
    </row>
    <row r="187" spans="1:8" ht="16.2" customHeight="1" thickBot="1" x14ac:dyDescent="0.35">
      <c r="A187" s="184" t="s">
        <v>11</v>
      </c>
      <c r="B187" s="185"/>
      <c r="C187" s="185"/>
      <c r="D187" s="185"/>
      <c r="E187" s="185"/>
      <c r="F187" s="185"/>
      <c r="G187" s="185"/>
      <c r="H187" s="186"/>
    </row>
    <row r="188" spans="1:8" ht="15.6" customHeight="1" x14ac:dyDescent="0.3">
      <c r="A188" s="220" t="s">
        <v>31</v>
      </c>
      <c r="B188" s="221"/>
      <c r="C188" s="222"/>
      <c r="D188" s="54">
        <v>100</v>
      </c>
      <c r="E188" s="130">
        <v>8.33</v>
      </c>
      <c r="F188" s="131">
        <v>10.29</v>
      </c>
      <c r="G188" s="131">
        <v>9.14</v>
      </c>
      <c r="H188" s="132">
        <v>164</v>
      </c>
    </row>
    <row r="189" spans="1:8" ht="15.6" customHeight="1" x14ac:dyDescent="0.3">
      <c r="A189" s="174" t="s">
        <v>21</v>
      </c>
      <c r="B189" s="175"/>
      <c r="C189" s="180"/>
      <c r="D189" s="19">
        <v>180</v>
      </c>
      <c r="E189" s="133">
        <f>36.78/1000*180</f>
        <v>6.6204000000000001</v>
      </c>
      <c r="F189" s="134">
        <f>30.1/1000*180</f>
        <v>5.4180000000000001</v>
      </c>
      <c r="G189" s="134">
        <v>27.61</v>
      </c>
      <c r="H189" s="167">
        <v>170.82</v>
      </c>
    </row>
    <row r="190" spans="1:8" ht="15.6" customHeight="1" x14ac:dyDescent="0.3">
      <c r="A190" s="212" t="s">
        <v>47</v>
      </c>
      <c r="B190" s="206"/>
      <c r="C190" s="207"/>
      <c r="D190" s="25">
        <v>30</v>
      </c>
      <c r="E190" s="136">
        <v>0.37</v>
      </c>
      <c r="F190" s="137">
        <v>1.81</v>
      </c>
      <c r="G190" s="137">
        <v>0.9</v>
      </c>
      <c r="H190" s="138">
        <v>21.33</v>
      </c>
    </row>
    <row r="191" spans="1:8" ht="16.2" customHeight="1" x14ac:dyDescent="0.3">
      <c r="A191" s="174" t="s">
        <v>13</v>
      </c>
      <c r="B191" s="175"/>
      <c r="C191" s="180"/>
      <c r="D191" s="19">
        <v>30</v>
      </c>
      <c r="E191" s="139">
        <v>2.37</v>
      </c>
      <c r="F191" s="140">
        <v>0.30000000000000004</v>
      </c>
      <c r="G191" s="140">
        <v>14.49</v>
      </c>
      <c r="H191" s="141">
        <v>70.5</v>
      </c>
    </row>
    <row r="192" spans="1:8" ht="15.6" x14ac:dyDescent="0.3">
      <c r="A192" s="174" t="s">
        <v>14</v>
      </c>
      <c r="B192" s="175"/>
      <c r="C192" s="180"/>
      <c r="D192" s="19">
        <v>30</v>
      </c>
      <c r="E192" s="139">
        <v>1.98</v>
      </c>
      <c r="F192" s="140">
        <v>0.36</v>
      </c>
      <c r="G192" s="140">
        <v>10.02</v>
      </c>
      <c r="H192" s="142">
        <v>52.2</v>
      </c>
    </row>
    <row r="193" spans="1:8" ht="16.2" thickBot="1" x14ac:dyDescent="0.35">
      <c r="A193" s="213" t="s">
        <v>15</v>
      </c>
      <c r="B193" s="210"/>
      <c r="C193" s="214"/>
      <c r="D193" s="29">
        <v>180</v>
      </c>
      <c r="E193" s="143">
        <v>0.06</v>
      </c>
      <c r="F193" s="144">
        <v>0.02</v>
      </c>
      <c r="G193" s="144">
        <v>13.5</v>
      </c>
      <c r="H193" s="145">
        <v>54</v>
      </c>
    </row>
    <row r="194" spans="1:8" ht="16.2" customHeight="1" thickBot="1" x14ac:dyDescent="0.35">
      <c r="A194" s="215" t="s">
        <v>19</v>
      </c>
      <c r="B194" s="216"/>
      <c r="C194" s="216"/>
      <c r="D194" s="216"/>
      <c r="E194" s="216"/>
      <c r="F194" s="216"/>
      <c r="G194" s="216"/>
      <c r="H194" s="216"/>
    </row>
    <row r="195" spans="1:8" ht="15.6" customHeight="1" x14ac:dyDescent="0.3">
      <c r="A195" s="217" t="s">
        <v>44</v>
      </c>
      <c r="B195" s="218"/>
      <c r="C195" s="219"/>
      <c r="D195" s="12">
        <v>250</v>
      </c>
      <c r="E195" s="93">
        <v>1.81</v>
      </c>
      <c r="F195" s="94">
        <v>4.92</v>
      </c>
      <c r="G195" s="94">
        <v>10.94</v>
      </c>
      <c r="H195" s="95">
        <v>103.75</v>
      </c>
    </row>
    <row r="196" spans="1:8" ht="15.6" customHeight="1" x14ac:dyDescent="0.3">
      <c r="A196" s="174" t="s">
        <v>45</v>
      </c>
      <c r="B196" s="175"/>
      <c r="C196" s="176"/>
      <c r="D196" s="19">
        <v>100</v>
      </c>
      <c r="E196" s="153">
        <v>8.7799999999999994</v>
      </c>
      <c r="F196" s="152">
        <v>4.09</v>
      </c>
      <c r="G196" s="152">
        <v>3.45</v>
      </c>
      <c r="H196" s="154">
        <v>98</v>
      </c>
    </row>
    <row r="197" spans="1:8" ht="15.6" customHeight="1" x14ac:dyDescent="0.3">
      <c r="A197" s="174" t="s">
        <v>48</v>
      </c>
      <c r="B197" s="175"/>
      <c r="C197" s="176"/>
      <c r="D197" s="19">
        <v>180</v>
      </c>
      <c r="E197" s="153">
        <f>24.34/1000*180</f>
        <v>4.3811999999999998</v>
      </c>
      <c r="F197" s="152">
        <f>35.83/1000*180</f>
        <v>6.4493999999999998</v>
      </c>
      <c r="G197" s="152">
        <f>244.56/1000*180</f>
        <v>44.020800000000001</v>
      </c>
      <c r="H197" s="154">
        <f>1398/1000*180</f>
        <v>251.64</v>
      </c>
    </row>
    <row r="198" spans="1:8" ht="15.6" customHeight="1" x14ac:dyDescent="0.3">
      <c r="A198" s="212" t="s">
        <v>47</v>
      </c>
      <c r="B198" s="206"/>
      <c r="C198" s="207"/>
      <c r="D198" s="25">
        <v>30</v>
      </c>
      <c r="E198" s="136">
        <v>0.5</v>
      </c>
      <c r="F198" s="137">
        <v>1.5</v>
      </c>
      <c r="G198" s="137">
        <v>2.54</v>
      </c>
      <c r="H198" s="138">
        <v>25.71</v>
      </c>
    </row>
    <row r="199" spans="1:8" ht="16.2" customHeight="1" x14ac:dyDescent="0.3">
      <c r="A199" s="174" t="s">
        <v>13</v>
      </c>
      <c r="B199" s="175"/>
      <c r="C199" s="176"/>
      <c r="D199" s="19">
        <v>30</v>
      </c>
      <c r="E199" s="139">
        <v>2.37</v>
      </c>
      <c r="F199" s="140">
        <v>0.30000000000000004</v>
      </c>
      <c r="G199" s="140">
        <v>14.49</v>
      </c>
      <c r="H199" s="141">
        <v>70.5</v>
      </c>
    </row>
    <row r="200" spans="1:8" ht="16.2" customHeight="1" x14ac:dyDescent="0.3">
      <c r="A200" s="174" t="s">
        <v>14</v>
      </c>
      <c r="B200" s="175"/>
      <c r="C200" s="176"/>
      <c r="D200" s="19">
        <v>30</v>
      </c>
      <c r="E200" s="139">
        <v>1.98</v>
      </c>
      <c r="F200" s="140">
        <v>0.36</v>
      </c>
      <c r="G200" s="140">
        <v>10.02</v>
      </c>
      <c r="H200" s="142">
        <v>52.2</v>
      </c>
    </row>
    <row r="201" spans="1:8" ht="16.2" thickBot="1" x14ac:dyDescent="0.35">
      <c r="A201" s="177" t="s">
        <v>25</v>
      </c>
      <c r="B201" s="178"/>
      <c r="C201" s="179"/>
      <c r="D201" s="43">
        <v>180</v>
      </c>
      <c r="E201" s="44">
        <v>0.14000000000000001</v>
      </c>
      <c r="F201" s="45">
        <v>0.14000000000000001</v>
      </c>
      <c r="G201" s="45">
        <v>25.09</v>
      </c>
      <c r="H201" s="113">
        <v>103.14</v>
      </c>
    </row>
    <row r="202" spans="1:8" ht="16.2" thickBot="1" x14ac:dyDescent="0.35">
      <c r="A202" s="169" t="s">
        <v>26</v>
      </c>
      <c r="B202" s="170"/>
      <c r="C202" s="170"/>
      <c r="D202" s="170"/>
      <c r="E202" s="170"/>
      <c r="F202" s="170"/>
      <c r="G202" s="170"/>
      <c r="H202" s="171"/>
    </row>
    <row r="203" spans="1:8" x14ac:dyDescent="0.3">
      <c r="A203" s="172"/>
      <c r="B203" s="172"/>
      <c r="C203" s="172"/>
      <c r="D203" s="68"/>
      <c r="E203" s="3"/>
      <c r="F203" s="3"/>
      <c r="G203" s="3"/>
      <c r="H203" s="3"/>
    </row>
    <row r="204" spans="1:8" ht="15.6" customHeight="1" x14ac:dyDescent="0.3">
      <c r="A204" s="173"/>
      <c r="B204" s="173"/>
      <c r="C204" s="173"/>
      <c r="D204" s="173"/>
      <c r="E204" s="173"/>
    </row>
    <row r="205" spans="1:8" ht="15.6" x14ac:dyDescent="0.3">
      <c r="A205" s="50"/>
      <c r="B205" s="50"/>
      <c r="C205" s="50"/>
      <c r="D205" s="4"/>
      <c r="E205" s="5"/>
    </row>
    <row r="206" spans="1:8" ht="15.6" customHeight="1" x14ac:dyDescent="0.3">
      <c r="A206" s="50"/>
      <c r="B206" s="50"/>
      <c r="C206" s="50"/>
      <c r="D206" s="2"/>
      <c r="E206" s="5"/>
      <c r="F206" s="5"/>
      <c r="G206" s="5"/>
      <c r="H206" s="5"/>
    </row>
    <row r="207" spans="1:8" ht="15.6" x14ac:dyDescent="0.3">
      <c r="A207" s="50"/>
      <c r="B207" s="50"/>
      <c r="C207" s="50"/>
      <c r="D207" s="2"/>
      <c r="E207" s="5"/>
      <c r="F207" s="5"/>
      <c r="G207" s="5"/>
      <c r="H207" s="5"/>
    </row>
    <row r="208" spans="1:8" ht="15.6" customHeight="1" x14ac:dyDescent="0.3">
      <c r="A208" s="173" t="s">
        <v>27</v>
      </c>
      <c r="B208" s="173"/>
      <c r="C208" s="173"/>
      <c r="D208" s="173"/>
      <c r="E208" s="173"/>
      <c r="F208" s="173"/>
      <c r="G208" s="5"/>
      <c r="H208" s="5"/>
    </row>
    <row r="209" spans="1:8" ht="15.6" x14ac:dyDescent="0.3">
      <c r="A209" s="50"/>
      <c r="B209" s="50"/>
      <c r="C209" s="50"/>
      <c r="D209" s="50"/>
      <c r="E209" s="4"/>
      <c r="F209" s="5"/>
      <c r="G209" s="5"/>
      <c r="H209" s="5"/>
    </row>
    <row r="210" spans="1:8" ht="15.6" customHeight="1" x14ac:dyDescent="0.3">
      <c r="A210" s="173" t="s">
        <v>28</v>
      </c>
      <c r="B210" s="173"/>
      <c r="C210" s="173"/>
      <c r="D210" s="173"/>
      <c r="E210" s="173"/>
      <c r="F210" s="173"/>
      <c r="G210" s="5"/>
      <c r="H210" s="5"/>
    </row>
    <row r="211" spans="1:8" ht="15.6" x14ac:dyDescent="0.3">
      <c r="A211" s="50"/>
      <c r="B211" s="50"/>
      <c r="C211" s="50"/>
      <c r="D211" s="50"/>
      <c r="E211" s="4"/>
      <c r="F211" s="5"/>
      <c r="G211" s="5"/>
      <c r="H211" s="5"/>
    </row>
    <row r="212" spans="1:8" ht="15.6" x14ac:dyDescent="0.3">
      <c r="A212" s="173" t="s">
        <v>29</v>
      </c>
      <c r="B212" s="173"/>
      <c r="C212" s="173"/>
      <c r="D212" s="173"/>
      <c r="E212" s="173"/>
      <c r="F212" s="173"/>
      <c r="G212" s="5"/>
      <c r="H212" s="5"/>
    </row>
    <row r="213" spans="1:8" ht="15.6" x14ac:dyDescent="0.3">
      <c r="A213" s="50"/>
      <c r="B213" s="50"/>
      <c r="C213" s="50"/>
      <c r="D213" s="2"/>
      <c r="E213" s="5"/>
      <c r="F213" s="5"/>
      <c r="G213" s="5"/>
      <c r="H213" s="5"/>
    </row>
    <row r="214" spans="1:8" ht="15.6" x14ac:dyDescent="0.3">
      <c r="A214" s="1"/>
      <c r="B214" s="1"/>
      <c r="C214" s="1"/>
      <c r="D214" s="2"/>
      <c r="E214" s="5"/>
      <c r="F214" s="5"/>
      <c r="G214" s="5"/>
      <c r="H214" s="5"/>
    </row>
    <row r="215" spans="1:8" ht="15.6" x14ac:dyDescent="0.3">
      <c r="A215" s="1"/>
      <c r="B215" s="1"/>
      <c r="C215" s="1"/>
      <c r="D215" s="2"/>
      <c r="E215" s="5"/>
      <c r="F215" s="5"/>
      <c r="G215" s="5"/>
      <c r="H215" s="5"/>
    </row>
    <row r="216" spans="1:8" ht="15.6" x14ac:dyDescent="0.3">
      <c r="A216" s="1"/>
      <c r="B216" s="1"/>
      <c r="C216" s="1"/>
      <c r="D216" s="2"/>
      <c r="E216" s="5"/>
      <c r="F216" s="5"/>
      <c r="G216" s="5"/>
      <c r="H216" s="5"/>
    </row>
    <row r="217" spans="1:8" ht="15.6" x14ac:dyDescent="0.3">
      <c r="A217" s="1"/>
      <c r="B217" s="1"/>
      <c r="C217" s="1"/>
      <c r="D217" s="2"/>
      <c r="E217" s="5"/>
      <c r="F217" s="5"/>
      <c r="G217" s="5"/>
      <c r="H217" s="5"/>
    </row>
    <row r="218" spans="1:8" ht="15.6" x14ac:dyDescent="0.3">
      <c r="A218" s="1"/>
      <c r="B218" s="1"/>
      <c r="C218" s="1"/>
      <c r="D218" s="2"/>
      <c r="E218" s="5"/>
      <c r="F218" s="5"/>
      <c r="G218" s="5"/>
      <c r="H218" s="5"/>
    </row>
    <row r="219" spans="1:8" ht="15.6" x14ac:dyDescent="0.3">
      <c r="A219" s="1"/>
      <c r="B219" s="1"/>
      <c r="C219" s="1"/>
      <c r="D219" s="2"/>
      <c r="E219" s="5"/>
      <c r="F219" s="5"/>
      <c r="G219" s="5"/>
      <c r="H219" s="5"/>
    </row>
    <row r="220" spans="1:8" ht="15.6" x14ac:dyDescent="0.3">
      <c r="A220" s="1"/>
      <c r="B220" s="1"/>
      <c r="C220" s="1"/>
      <c r="D220" s="2"/>
      <c r="E220" s="5"/>
      <c r="F220" s="5"/>
      <c r="G220" s="5"/>
      <c r="H220" s="5"/>
    </row>
    <row r="221" spans="1:8" ht="15.6" x14ac:dyDescent="0.3">
      <c r="A221" s="1"/>
      <c r="B221" s="1"/>
      <c r="C221" s="1"/>
      <c r="D221" s="2"/>
      <c r="E221" s="5"/>
      <c r="F221" s="5"/>
      <c r="G221" s="5"/>
      <c r="H221" s="5"/>
    </row>
    <row r="222" spans="1:8" ht="15.6" x14ac:dyDescent="0.3">
      <c r="A222" s="1"/>
      <c r="B222" s="1"/>
      <c r="C222" s="1"/>
      <c r="D222" s="2"/>
      <c r="E222" s="5"/>
      <c r="F222" s="5"/>
      <c r="G222" s="5"/>
      <c r="H222" s="5"/>
    </row>
    <row r="223" spans="1:8" ht="15.6" x14ac:dyDescent="0.3">
      <c r="A223" s="1"/>
      <c r="B223" s="1"/>
      <c r="C223" s="1"/>
      <c r="D223" s="2"/>
      <c r="E223" s="5"/>
      <c r="F223" s="5"/>
      <c r="G223" s="5"/>
      <c r="H223" s="5"/>
    </row>
    <row r="224" spans="1:8" ht="15.6" x14ac:dyDescent="0.3">
      <c r="A224" s="1"/>
      <c r="B224" s="1"/>
      <c r="C224" s="1"/>
      <c r="D224" s="2"/>
      <c r="E224" s="5"/>
      <c r="F224" s="5"/>
      <c r="G224" s="5"/>
      <c r="H224" s="5"/>
    </row>
    <row r="225" spans="1:8" ht="15.6" x14ac:dyDescent="0.3">
      <c r="A225" s="1"/>
      <c r="B225" s="1"/>
      <c r="C225" s="1"/>
      <c r="D225" s="2"/>
      <c r="E225" s="5"/>
      <c r="F225" s="5"/>
      <c r="G225" s="5"/>
      <c r="H225" s="5"/>
    </row>
    <row r="226" spans="1:8" ht="15.6" x14ac:dyDescent="0.3">
      <c r="A226" s="1"/>
      <c r="B226" s="1"/>
      <c r="C226" s="1"/>
      <c r="D226" s="2"/>
      <c r="E226" s="5"/>
      <c r="F226" s="5"/>
      <c r="G226" s="5"/>
      <c r="H226" s="5"/>
    </row>
    <row r="227" spans="1:8" ht="15.6" x14ac:dyDescent="0.3">
      <c r="A227" s="1"/>
      <c r="B227" s="1"/>
      <c r="C227" s="1"/>
      <c r="D227" s="2"/>
      <c r="E227" s="5"/>
      <c r="F227" s="5"/>
      <c r="G227" s="5"/>
      <c r="H227" s="5"/>
    </row>
    <row r="228" spans="1:8" ht="15.6" x14ac:dyDescent="0.3">
      <c r="A228" s="190" t="s">
        <v>0</v>
      </c>
      <c r="B228" s="190"/>
      <c r="C228" s="190"/>
      <c r="D228" s="190"/>
      <c r="E228" s="4"/>
      <c r="F228" s="5"/>
      <c r="G228" s="5"/>
      <c r="H228" s="5"/>
    </row>
    <row r="229" spans="1:8" ht="15.6" x14ac:dyDescent="0.3">
      <c r="A229" s="190"/>
      <c r="B229" s="190"/>
      <c r="C229" s="190"/>
      <c r="D229" s="190"/>
      <c r="E229" s="4"/>
      <c r="F229" s="5"/>
      <c r="G229" s="5"/>
      <c r="H229" s="5"/>
    </row>
    <row r="230" spans="1:8" ht="15.6" x14ac:dyDescent="0.3">
      <c r="A230" s="190" t="s">
        <v>1</v>
      </c>
      <c r="B230" s="190"/>
      <c r="C230" s="190"/>
      <c r="D230" s="190"/>
      <c r="E230" s="4"/>
      <c r="F230" s="5"/>
      <c r="G230" s="5"/>
      <c r="H230" s="5"/>
    </row>
    <row r="231" spans="1:8" ht="15.6" x14ac:dyDescent="0.3">
      <c r="A231" s="190"/>
      <c r="B231" s="190"/>
      <c r="C231" s="190"/>
      <c r="D231" s="190"/>
      <c r="E231" s="4"/>
      <c r="F231" s="5"/>
      <c r="G231" s="5"/>
      <c r="H231" s="5"/>
    </row>
    <row r="232" spans="1:8" ht="15.6" x14ac:dyDescent="0.3">
      <c r="A232" s="202" t="s">
        <v>62</v>
      </c>
      <c r="B232" s="202"/>
      <c r="C232" s="202"/>
      <c r="D232" s="202"/>
      <c r="E232" s="84"/>
      <c r="F232" s="5"/>
      <c r="G232" s="5"/>
      <c r="H232" s="5"/>
    </row>
    <row r="233" spans="1:8" ht="15.6" x14ac:dyDescent="0.3">
      <c r="A233" s="74"/>
      <c r="B233" s="74"/>
      <c r="C233" s="74"/>
      <c r="D233" s="75"/>
      <c r="E233" s="76"/>
      <c r="F233" s="76"/>
      <c r="G233" s="76"/>
      <c r="H233" s="76"/>
    </row>
    <row r="234" spans="1:8" ht="15.6" x14ac:dyDescent="0.3">
      <c r="A234" s="74"/>
      <c r="B234" s="74"/>
      <c r="C234" s="74"/>
      <c r="D234" s="75"/>
      <c r="E234" s="76"/>
      <c r="F234" s="76"/>
      <c r="G234" s="76"/>
      <c r="H234" s="76"/>
    </row>
    <row r="235" spans="1:8" ht="15.6" x14ac:dyDescent="0.3">
      <c r="A235" s="74"/>
      <c r="B235" s="74"/>
      <c r="C235" s="74"/>
      <c r="D235" s="75"/>
      <c r="E235" s="76"/>
      <c r="F235" s="76"/>
      <c r="G235" s="76"/>
      <c r="H235" s="76"/>
    </row>
    <row r="236" spans="1:8" ht="18" x14ac:dyDescent="0.35">
      <c r="A236" s="203" t="s">
        <v>2</v>
      </c>
      <c r="B236" s="203"/>
      <c r="C236" s="203"/>
      <c r="D236" s="203"/>
      <c r="E236" s="203"/>
      <c r="F236" s="203"/>
      <c r="G236" s="203"/>
      <c r="H236" s="203"/>
    </row>
    <row r="237" spans="1:8" ht="18" x14ac:dyDescent="0.35">
      <c r="A237" s="9"/>
      <c r="B237" s="9"/>
      <c r="C237" s="9"/>
      <c r="D237" s="9"/>
      <c r="E237" s="9"/>
      <c r="F237" s="9"/>
      <c r="G237" s="9"/>
      <c r="H237" s="9"/>
    </row>
    <row r="238" spans="1:8" ht="16.2" customHeight="1" thickBot="1" x14ac:dyDescent="0.35">
      <c r="A238" s="52" t="s">
        <v>3</v>
      </c>
      <c r="B238" s="52"/>
      <c r="C238" s="52"/>
      <c r="D238" s="52"/>
      <c r="E238" s="52"/>
      <c r="F238" s="52"/>
      <c r="G238" s="52"/>
      <c r="H238" s="52"/>
    </row>
    <row r="239" spans="1:8" ht="16.2" customHeight="1" x14ac:dyDescent="0.3">
      <c r="A239" s="70"/>
      <c r="B239" s="70"/>
      <c r="C239" s="70"/>
      <c r="D239" s="70"/>
      <c r="E239" s="70"/>
      <c r="F239" s="70"/>
      <c r="G239" s="70"/>
      <c r="H239" s="70"/>
    </row>
    <row r="240" spans="1:8" ht="15" thickBot="1" x14ac:dyDescent="0.35">
      <c r="A240" s="70"/>
      <c r="B240" s="70"/>
      <c r="C240" s="70"/>
      <c r="D240" s="70"/>
      <c r="E240" s="70"/>
      <c r="F240" s="70"/>
      <c r="G240" s="70"/>
      <c r="H240" s="70"/>
    </row>
    <row r="241" spans="1:8" ht="16.2" customHeight="1" thickBot="1" x14ac:dyDescent="0.35">
      <c r="A241" s="191" t="s">
        <v>4</v>
      </c>
      <c r="B241" s="192"/>
      <c r="C241" s="192"/>
      <c r="D241" s="195" t="s">
        <v>5</v>
      </c>
      <c r="E241" s="197" t="s">
        <v>6</v>
      </c>
      <c r="F241" s="198"/>
      <c r="G241" s="199"/>
      <c r="H241" s="200" t="s">
        <v>7</v>
      </c>
    </row>
    <row r="242" spans="1:8" ht="15.6" customHeight="1" thickBot="1" x14ac:dyDescent="0.35">
      <c r="A242" s="193"/>
      <c r="B242" s="194"/>
      <c r="C242" s="194"/>
      <c r="D242" s="196"/>
      <c r="E242" s="10" t="s">
        <v>8</v>
      </c>
      <c r="F242" s="11" t="s">
        <v>9</v>
      </c>
      <c r="G242" s="11" t="s">
        <v>10</v>
      </c>
      <c r="H242" s="201"/>
    </row>
    <row r="243" spans="1:8" ht="16.2" customHeight="1" thickBot="1" x14ac:dyDescent="0.35">
      <c r="A243" s="184" t="s">
        <v>11</v>
      </c>
      <c r="B243" s="185"/>
      <c r="C243" s="185"/>
      <c r="D243" s="185"/>
      <c r="E243" s="185"/>
      <c r="F243" s="185"/>
      <c r="G243" s="185"/>
      <c r="H243" s="186"/>
    </row>
    <row r="244" spans="1:8" ht="15.6" customHeight="1" x14ac:dyDescent="0.3">
      <c r="A244" s="187" t="s">
        <v>57</v>
      </c>
      <c r="B244" s="188"/>
      <c r="C244" s="189"/>
      <c r="D244" s="12">
        <v>160</v>
      </c>
      <c r="E244" s="146">
        <v>23.38</v>
      </c>
      <c r="F244" s="147">
        <v>17.690000000000001</v>
      </c>
      <c r="G244" s="147">
        <v>44.8</v>
      </c>
      <c r="H244" s="148">
        <v>432</v>
      </c>
    </row>
    <row r="245" spans="1:8" ht="16.2" customHeight="1" x14ac:dyDescent="0.3">
      <c r="A245" s="174" t="s">
        <v>16</v>
      </c>
      <c r="B245" s="175"/>
      <c r="C245" s="180"/>
      <c r="D245" s="19">
        <v>180</v>
      </c>
      <c r="E245" s="143">
        <v>0.06</v>
      </c>
      <c r="F245" s="144">
        <v>0.02</v>
      </c>
      <c r="G245" s="144">
        <v>13.5</v>
      </c>
      <c r="H245" s="145">
        <v>54</v>
      </c>
    </row>
    <row r="246" spans="1:8" ht="15.6" x14ac:dyDescent="0.3">
      <c r="A246" s="174" t="s">
        <v>13</v>
      </c>
      <c r="B246" s="175"/>
      <c r="C246" s="180"/>
      <c r="D246" s="19">
        <v>30</v>
      </c>
      <c r="E246" s="139">
        <v>2.37</v>
      </c>
      <c r="F246" s="140">
        <v>0.30000000000000004</v>
      </c>
      <c r="G246" s="140">
        <v>14.49</v>
      </c>
      <c r="H246" s="141">
        <v>70.5</v>
      </c>
    </row>
    <row r="247" spans="1:8" ht="15.6" customHeight="1" thickBot="1" x14ac:dyDescent="0.35">
      <c r="A247" s="181" t="s">
        <v>18</v>
      </c>
      <c r="B247" s="182"/>
      <c r="C247" s="183"/>
      <c r="D247" s="35">
        <v>120</v>
      </c>
      <c r="E247" s="149">
        <f>0.4/100*130</f>
        <v>0.52</v>
      </c>
      <c r="F247" s="150">
        <f>0.4/1900*130</f>
        <v>2.736842105263158E-2</v>
      </c>
      <c r="G247" s="150">
        <f>9.847/100*130</f>
        <v>12.8011</v>
      </c>
      <c r="H247" s="151">
        <f>47/100*130</f>
        <v>61.099999999999994</v>
      </c>
    </row>
    <row r="248" spans="1:8" ht="16.2" customHeight="1" thickBot="1" x14ac:dyDescent="0.35">
      <c r="A248" s="184" t="s">
        <v>19</v>
      </c>
      <c r="B248" s="185"/>
      <c r="C248" s="185"/>
      <c r="D248" s="185"/>
      <c r="E248" s="185"/>
      <c r="F248" s="185"/>
      <c r="G248" s="185"/>
      <c r="H248" s="185"/>
    </row>
    <row r="249" spans="1:8" ht="15.6" customHeight="1" x14ac:dyDescent="0.3">
      <c r="A249" s="208" t="s">
        <v>46</v>
      </c>
      <c r="B249" s="208"/>
      <c r="C249" s="209"/>
      <c r="D249" s="12">
        <v>250</v>
      </c>
      <c r="E249" s="93">
        <v>1.97</v>
      </c>
      <c r="F249" s="94">
        <v>2.71</v>
      </c>
      <c r="G249" s="94">
        <v>12.11</v>
      </c>
      <c r="H249" s="95">
        <v>85.75</v>
      </c>
    </row>
    <row r="250" spans="1:8" ht="15.6" customHeight="1" x14ac:dyDescent="0.3">
      <c r="A250" s="210" t="s">
        <v>32</v>
      </c>
      <c r="B250" s="210"/>
      <c r="C250" s="211"/>
      <c r="D250" s="25">
        <v>180</v>
      </c>
      <c r="E250" s="114">
        <v>3.68</v>
      </c>
      <c r="F250" s="152">
        <v>5.76</v>
      </c>
      <c r="G250" s="152">
        <v>24.53</v>
      </c>
      <c r="H250" s="163">
        <v>164.7</v>
      </c>
    </row>
    <row r="251" spans="1:8" ht="15.6" customHeight="1" x14ac:dyDescent="0.3">
      <c r="A251" s="206" t="s">
        <v>49</v>
      </c>
      <c r="B251" s="206"/>
      <c r="C251" s="207"/>
      <c r="D251" s="25">
        <v>100</v>
      </c>
      <c r="E251" s="133">
        <f>8.46/90*100</f>
        <v>9.4000000000000021</v>
      </c>
      <c r="F251" s="134">
        <f>9.85/90*100</f>
        <v>10.944444444444445</v>
      </c>
      <c r="G251" s="134">
        <f>10.36/90*100</f>
        <v>11.511111111111111</v>
      </c>
      <c r="H251" s="155">
        <f>164/90*100</f>
        <v>182.22222222222223</v>
      </c>
    </row>
    <row r="252" spans="1:8" ht="15.6" customHeight="1" x14ac:dyDescent="0.3">
      <c r="A252" s="175" t="s">
        <v>47</v>
      </c>
      <c r="B252" s="175"/>
      <c r="C252" s="176"/>
      <c r="D252" s="19">
        <v>30</v>
      </c>
      <c r="E252" s="133">
        <f>13.12/1000*30</f>
        <v>0.39360000000000001</v>
      </c>
      <c r="F252" s="134">
        <f>32.49/1000*30</f>
        <v>0.97470000000000012</v>
      </c>
      <c r="G252" s="134">
        <v>5.0747999999999998</v>
      </c>
      <c r="H252" s="168">
        <f>604/1000*30</f>
        <v>18.12</v>
      </c>
    </row>
    <row r="253" spans="1:8" ht="16.2" customHeight="1" x14ac:dyDescent="0.3">
      <c r="A253" s="175" t="s">
        <v>13</v>
      </c>
      <c r="B253" s="175"/>
      <c r="C253" s="176"/>
      <c r="D253" s="19">
        <v>30</v>
      </c>
      <c r="E253" s="139">
        <v>2.37</v>
      </c>
      <c r="F253" s="140">
        <v>0.3</v>
      </c>
      <c r="G253" s="140">
        <v>14.49</v>
      </c>
      <c r="H253" s="141">
        <v>70.5</v>
      </c>
    </row>
    <row r="254" spans="1:8" ht="16.2" customHeight="1" x14ac:dyDescent="0.3">
      <c r="A254" s="206" t="s">
        <v>14</v>
      </c>
      <c r="B254" s="206"/>
      <c r="C254" s="207"/>
      <c r="D254" s="25">
        <v>30</v>
      </c>
      <c r="E254" s="139">
        <v>1.98</v>
      </c>
      <c r="F254" s="140">
        <v>0.36</v>
      </c>
      <c r="G254" s="140">
        <v>10.02</v>
      </c>
      <c r="H254" s="142">
        <v>52.2</v>
      </c>
    </row>
    <row r="255" spans="1:8" ht="16.2" customHeight="1" thickBot="1" x14ac:dyDescent="0.35">
      <c r="A255" s="204" t="s">
        <v>25</v>
      </c>
      <c r="B255" s="204"/>
      <c r="C255" s="205"/>
      <c r="D255" s="63">
        <v>180</v>
      </c>
      <c r="E255" s="116">
        <v>0.14000000000000001</v>
      </c>
      <c r="F255" s="45">
        <v>0.14000000000000001</v>
      </c>
      <c r="G255" s="45">
        <v>25.09</v>
      </c>
      <c r="H255" s="113">
        <v>103.14</v>
      </c>
    </row>
    <row r="256" spans="1:8" ht="16.2" thickBot="1" x14ac:dyDescent="0.35">
      <c r="A256" s="169" t="s">
        <v>26</v>
      </c>
      <c r="B256" s="170"/>
      <c r="C256" s="170"/>
      <c r="D256" s="170"/>
      <c r="E256" s="170"/>
      <c r="F256" s="170"/>
      <c r="G256" s="170"/>
      <c r="H256" s="171"/>
    </row>
    <row r="257" spans="1:8" ht="15.6" x14ac:dyDescent="0.3">
      <c r="A257" s="1"/>
      <c r="B257" s="1"/>
      <c r="C257" s="1"/>
      <c r="D257" s="2"/>
      <c r="E257" s="5"/>
      <c r="F257" s="5"/>
      <c r="G257" s="5"/>
      <c r="H257" s="5"/>
    </row>
    <row r="258" spans="1:8" ht="15.6" x14ac:dyDescent="0.3">
      <c r="A258" s="1"/>
      <c r="B258" s="1"/>
      <c r="C258" s="1"/>
      <c r="D258" s="2"/>
      <c r="E258" s="5"/>
      <c r="F258" s="5"/>
      <c r="G258" s="5"/>
      <c r="H258" s="5"/>
    </row>
    <row r="259" spans="1:8" ht="15.6" customHeight="1" x14ac:dyDescent="0.3">
      <c r="A259" s="1"/>
      <c r="B259" s="1"/>
      <c r="C259" s="1"/>
      <c r="D259" s="2"/>
      <c r="E259" s="5"/>
      <c r="F259" s="5"/>
      <c r="G259" s="5"/>
      <c r="H259" s="5"/>
    </row>
    <row r="260" spans="1:8" ht="15.6" customHeight="1" x14ac:dyDescent="0.3">
      <c r="A260" s="1"/>
      <c r="B260" s="1"/>
      <c r="C260" s="1"/>
      <c r="D260" s="2"/>
      <c r="E260" s="5"/>
      <c r="F260" s="5"/>
      <c r="G260" s="5"/>
      <c r="H260" s="5"/>
    </row>
    <row r="261" spans="1:8" ht="15.6" customHeight="1" x14ac:dyDescent="0.3">
      <c r="A261" s="1"/>
      <c r="B261" s="1"/>
      <c r="C261" s="1"/>
      <c r="D261" s="2"/>
      <c r="E261" s="5"/>
      <c r="F261" s="5"/>
      <c r="G261" s="5"/>
      <c r="H261" s="5"/>
    </row>
    <row r="262" spans="1:8" ht="15.6" customHeight="1" x14ac:dyDescent="0.3">
      <c r="A262" s="1"/>
      <c r="B262" s="1"/>
      <c r="C262" s="1"/>
      <c r="D262" s="2"/>
      <c r="E262" s="5"/>
      <c r="F262" s="5"/>
      <c r="G262" s="5"/>
      <c r="H262" s="5"/>
    </row>
    <row r="263" spans="1:8" ht="15.6" customHeight="1" x14ac:dyDescent="0.3">
      <c r="A263" s="173" t="s">
        <v>27</v>
      </c>
      <c r="B263" s="173"/>
      <c r="C263" s="173"/>
      <c r="D263" s="173"/>
      <c r="E263" s="173"/>
      <c r="F263" s="5"/>
      <c r="G263" s="5"/>
      <c r="H263" s="5"/>
    </row>
    <row r="264" spans="1:8" ht="15.6" customHeight="1" x14ac:dyDescent="0.3">
      <c r="A264" s="50"/>
      <c r="B264" s="50"/>
      <c r="C264" s="50"/>
      <c r="D264" s="4"/>
      <c r="E264" s="5"/>
      <c r="F264" s="5"/>
      <c r="G264" s="5"/>
      <c r="H264" s="5"/>
    </row>
    <row r="265" spans="1:8" ht="15.6" customHeight="1" x14ac:dyDescent="0.3">
      <c r="A265" s="173" t="s">
        <v>28</v>
      </c>
      <c r="B265" s="173"/>
      <c r="C265" s="173"/>
      <c r="D265" s="173"/>
      <c r="E265" s="173"/>
      <c r="F265" s="5"/>
      <c r="G265" s="5"/>
      <c r="H265" s="5"/>
    </row>
    <row r="266" spans="1:8" ht="15.6" x14ac:dyDescent="0.3">
      <c r="A266" s="50"/>
      <c r="B266" s="50"/>
      <c r="C266" s="50"/>
      <c r="D266" s="4"/>
      <c r="E266" s="5"/>
      <c r="F266" s="5"/>
      <c r="G266" s="5"/>
      <c r="H266" s="5"/>
    </row>
    <row r="267" spans="1:8" ht="15.6" x14ac:dyDescent="0.3">
      <c r="A267" s="173" t="s">
        <v>29</v>
      </c>
      <c r="B267" s="173"/>
      <c r="C267" s="173"/>
      <c r="D267" s="173"/>
      <c r="E267" s="173"/>
      <c r="F267" s="5"/>
      <c r="G267" s="5"/>
      <c r="H267" s="5"/>
    </row>
    <row r="268" spans="1:8" ht="15.6" x14ac:dyDescent="0.3">
      <c r="A268" s="1"/>
      <c r="B268" s="1"/>
      <c r="C268" s="1"/>
      <c r="D268" s="2"/>
      <c r="E268" s="5"/>
      <c r="F268" s="5"/>
      <c r="G268" s="5"/>
      <c r="H268" s="5"/>
    </row>
    <row r="269" spans="1:8" ht="15.6" x14ac:dyDescent="0.3">
      <c r="A269" s="1"/>
      <c r="B269" s="1"/>
      <c r="C269" s="1"/>
      <c r="D269" s="2"/>
      <c r="E269" s="5"/>
      <c r="F269" s="5"/>
      <c r="G269" s="5"/>
      <c r="H269" s="5"/>
    </row>
    <row r="270" spans="1:8" ht="15.6" x14ac:dyDescent="0.3">
      <c r="A270" s="1"/>
      <c r="B270" s="1"/>
      <c r="C270" s="1"/>
      <c r="D270" s="2"/>
      <c r="E270" s="5"/>
      <c r="F270" s="5"/>
      <c r="G270" s="5"/>
      <c r="H270" s="5"/>
    </row>
    <row r="271" spans="1:8" ht="15.6" x14ac:dyDescent="0.3">
      <c r="A271" s="1"/>
      <c r="B271" s="1"/>
      <c r="C271" s="1"/>
      <c r="D271" s="2"/>
      <c r="E271" s="5"/>
      <c r="F271" s="5"/>
      <c r="G271" s="5"/>
      <c r="H271" s="5"/>
    </row>
    <row r="272" spans="1:8" ht="15.6" x14ac:dyDescent="0.3">
      <c r="A272" s="1"/>
      <c r="B272" s="1"/>
      <c r="C272" s="1"/>
      <c r="D272" s="2"/>
      <c r="E272" s="5"/>
      <c r="F272" s="5"/>
      <c r="G272" s="5"/>
      <c r="H272" s="5"/>
    </row>
    <row r="274" spans="1:8" ht="15.6" x14ac:dyDescent="0.3">
      <c r="A274" s="1"/>
      <c r="B274" s="1"/>
      <c r="C274" s="1"/>
      <c r="D274" s="2"/>
      <c r="E274" s="3"/>
      <c r="F274" s="3"/>
      <c r="G274" s="3"/>
      <c r="H274" s="3"/>
    </row>
    <row r="275" spans="1:8" ht="15.6" x14ac:dyDescent="0.3">
      <c r="A275" s="1"/>
      <c r="B275" s="1"/>
      <c r="C275" s="1"/>
      <c r="D275" s="2"/>
      <c r="E275" s="3"/>
      <c r="F275" s="3"/>
      <c r="G275" s="3"/>
      <c r="H275" s="3"/>
    </row>
    <row r="276" spans="1:8" ht="15.6" x14ac:dyDescent="0.3">
      <c r="A276" s="1"/>
      <c r="B276" s="1"/>
      <c r="C276" s="1"/>
      <c r="D276" s="2"/>
      <c r="E276" s="3"/>
      <c r="F276" s="3"/>
      <c r="G276" s="3"/>
      <c r="H276" s="3"/>
    </row>
  </sheetData>
  <mergeCells count="147">
    <mergeCell ref="A5:D5"/>
    <mergeCell ref="A6:D6"/>
    <mergeCell ref="A7:D7"/>
    <mergeCell ref="A29:C29"/>
    <mergeCell ref="A140:C140"/>
    <mergeCell ref="A18:H18"/>
    <mergeCell ref="A19:C19"/>
    <mergeCell ref="A20:C20"/>
    <mergeCell ref="A15:H15"/>
    <mergeCell ref="A16:C17"/>
    <mergeCell ref="D16:D17"/>
    <mergeCell ref="E16:G16"/>
    <mergeCell ref="H16:H17"/>
    <mergeCell ref="A8:D8"/>
    <mergeCell ref="A9:D9"/>
    <mergeCell ref="A13:H13"/>
    <mergeCell ref="A27:C27"/>
    <mergeCell ref="A28:C28"/>
    <mergeCell ref="A30:C30"/>
    <mergeCell ref="A24:C24"/>
    <mergeCell ref="A25:H25"/>
    <mergeCell ref="A26:C26"/>
    <mergeCell ref="A21:C21"/>
    <mergeCell ref="A22:C22"/>
    <mergeCell ref="A23:C23"/>
    <mergeCell ref="A61:D61"/>
    <mergeCell ref="A62:D62"/>
    <mergeCell ref="A63:D63"/>
    <mergeCell ref="A38:E38"/>
    <mergeCell ref="A40:E40"/>
    <mergeCell ref="A42:E42"/>
    <mergeCell ref="A31:C31"/>
    <mergeCell ref="A32:C32"/>
    <mergeCell ref="A33:H33"/>
    <mergeCell ref="A76:H76"/>
    <mergeCell ref="A77:C77"/>
    <mergeCell ref="A78:C78"/>
    <mergeCell ref="A74:C75"/>
    <mergeCell ref="D74:D75"/>
    <mergeCell ref="E74:G74"/>
    <mergeCell ref="H74:H75"/>
    <mergeCell ref="A64:D64"/>
    <mergeCell ref="A65:D65"/>
    <mergeCell ref="A69:H69"/>
    <mergeCell ref="A85:C85"/>
    <mergeCell ref="A86:C86"/>
    <mergeCell ref="A87:C87"/>
    <mergeCell ref="A82:C82"/>
    <mergeCell ref="A83:H83"/>
    <mergeCell ref="A84:C84"/>
    <mergeCell ref="A79:C79"/>
    <mergeCell ref="A80:C80"/>
    <mergeCell ref="A81:C81"/>
    <mergeCell ref="F108:H108"/>
    <mergeCell ref="A116:D116"/>
    <mergeCell ref="A117:D117"/>
    <mergeCell ref="A118:D118"/>
    <mergeCell ref="A95:E95"/>
    <mergeCell ref="A97:E97"/>
    <mergeCell ref="A99:E99"/>
    <mergeCell ref="A88:C88"/>
    <mergeCell ref="A89:C89"/>
    <mergeCell ref="A90:C90"/>
    <mergeCell ref="A91:H91"/>
    <mergeCell ref="A131:H131"/>
    <mergeCell ref="A132:C132"/>
    <mergeCell ref="A133:C133"/>
    <mergeCell ref="A129:C130"/>
    <mergeCell ref="D129:D130"/>
    <mergeCell ref="E129:G129"/>
    <mergeCell ref="H129:H130"/>
    <mergeCell ref="A119:D119"/>
    <mergeCell ref="A120:D120"/>
    <mergeCell ref="A124:H124"/>
    <mergeCell ref="A141:C141"/>
    <mergeCell ref="A142:C142"/>
    <mergeCell ref="A143:C143"/>
    <mergeCell ref="A137:H137"/>
    <mergeCell ref="A138:C138"/>
    <mergeCell ref="A139:C139"/>
    <mergeCell ref="A134:C134"/>
    <mergeCell ref="A135:C135"/>
    <mergeCell ref="A136:C136"/>
    <mergeCell ref="A172:D172"/>
    <mergeCell ref="A173:D173"/>
    <mergeCell ref="A174:D174"/>
    <mergeCell ref="A150:E150"/>
    <mergeCell ref="A152:E152"/>
    <mergeCell ref="A154:E154"/>
    <mergeCell ref="A144:C144"/>
    <mergeCell ref="A145:H145"/>
    <mergeCell ref="A147:C147"/>
    <mergeCell ref="A187:H187"/>
    <mergeCell ref="A188:C188"/>
    <mergeCell ref="A189:C189"/>
    <mergeCell ref="A185:C186"/>
    <mergeCell ref="D185:D186"/>
    <mergeCell ref="E185:G185"/>
    <mergeCell ref="H185:H186"/>
    <mergeCell ref="A175:D175"/>
    <mergeCell ref="A176:D176"/>
    <mergeCell ref="A180:H180"/>
    <mergeCell ref="A196:C196"/>
    <mergeCell ref="A197:C197"/>
    <mergeCell ref="A198:C198"/>
    <mergeCell ref="A193:C193"/>
    <mergeCell ref="A194:H194"/>
    <mergeCell ref="A195:C195"/>
    <mergeCell ref="A190:C190"/>
    <mergeCell ref="A191:C191"/>
    <mergeCell ref="A192:C192"/>
    <mergeCell ref="A229:D229"/>
    <mergeCell ref="A267:E267"/>
    <mergeCell ref="A255:C255"/>
    <mergeCell ref="A256:H256"/>
    <mergeCell ref="A263:E263"/>
    <mergeCell ref="A252:C252"/>
    <mergeCell ref="A253:C253"/>
    <mergeCell ref="A254:C254"/>
    <mergeCell ref="A249:C249"/>
    <mergeCell ref="A250:C250"/>
    <mergeCell ref="A265:E265"/>
    <mergeCell ref="A251:C251"/>
    <mergeCell ref="A202:H202"/>
    <mergeCell ref="A203:C203"/>
    <mergeCell ref="A204:E204"/>
    <mergeCell ref="A199:C199"/>
    <mergeCell ref="A200:C200"/>
    <mergeCell ref="A201:C201"/>
    <mergeCell ref="A246:C246"/>
    <mergeCell ref="A247:C247"/>
    <mergeCell ref="A248:H248"/>
    <mergeCell ref="A243:H243"/>
    <mergeCell ref="A244:C244"/>
    <mergeCell ref="A245:C245"/>
    <mergeCell ref="A230:D230"/>
    <mergeCell ref="A208:F208"/>
    <mergeCell ref="A210:F210"/>
    <mergeCell ref="A212:F212"/>
    <mergeCell ref="A241:C242"/>
    <mergeCell ref="D241:D242"/>
    <mergeCell ref="E241:G241"/>
    <mergeCell ref="H241:H242"/>
    <mergeCell ref="A231:D231"/>
    <mergeCell ref="A232:D232"/>
    <mergeCell ref="A236:H236"/>
    <mergeCell ref="A228:D228"/>
  </mergeCells>
  <pageMargins left="0.7" right="0.7" top="0.75" bottom="0.75" header="0.3" footer="0.3"/>
  <pageSetup paperSize="9" scale="83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3"/>
  <sheetViews>
    <sheetView view="pageBreakPreview" topLeftCell="A214" zoomScaleNormal="100" zoomScaleSheetLayoutView="100" workbookViewId="0">
      <selection activeCell="A229" sqref="A229:D229"/>
    </sheetView>
  </sheetViews>
  <sheetFormatPr defaultRowHeight="14.4" x14ac:dyDescent="0.3"/>
  <cols>
    <col min="1" max="1" width="18.44140625" customWidth="1"/>
    <col min="2" max="2" width="0.109375" customWidth="1"/>
    <col min="3" max="3" width="27.44140625" customWidth="1"/>
    <col min="4" max="4" width="13.88671875" customWidth="1"/>
    <col min="8" max="8" width="17.33203125" customWidth="1"/>
  </cols>
  <sheetData>
    <row r="1" spans="1:8" ht="15.6" x14ac:dyDescent="0.3">
      <c r="A1" s="1"/>
      <c r="B1" s="1"/>
      <c r="C1" s="1"/>
      <c r="D1" s="2"/>
      <c r="E1" s="3"/>
      <c r="F1" s="3"/>
      <c r="G1" s="3"/>
      <c r="H1" s="3"/>
    </row>
    <row r="2" spans="1:8" ht="15.6" x14ac:dyDescent="0.3">
      <c r="A2" s="1"/>
      <c r="B2" s="1"/>
      <c r="C2" s="1"/>
      <c r="D2" s="2"/>
      <c r="E2" s="3"/>
      <c r="F2" s="3"/>
      <c r="G2" s="3"/>
      <c r="H2" s="3"/>
    </row>
    <row r="3" spans="1:8" ht="15.6" x14ac:dyDescent="0.3">
      <c r="A3" s="1"/>
      <c r="B3" s="1"/>
      <c r="C3" s="1"/>
      <c r="D3" s="2"/>
      <c r="E3" s="3"/>
      <c r="F3" s="3"/>
      <c r="G3" s="3"/>
      <c r="H3" s="3"/>
    </row>
    <row r="4" spans="1:8" ht="15.6" x14ac:dyDescent="0.3">
      <c r="A4" s="1"/>
      <c r="B4" s="1"/>
      <c r="C4" s="1"/>
      <c r="D4" s="2"/>
      <c r="E4" s="3"/>
      <c r="F4" s="3"/>
      <c r="G4" s="3"/>
      <c r="H4" s="3"/>
    </row>
    <row r="5" spans="1:8" ht="15.6" x14ac:dyDescent="0.3">
      <c r="A5" s="190" t="s">
        <v>0</v>
      </c>
      <c r="B5" s="190"/>
      <c r="C5" s="190"/>
      <c r="D5" s="4"/>
      <c r="E5" s="5"/>
      <c r="F5" s="5"/>
      <c r="G5" s="5"/>
      <c r="H5" s="5"/>
    </row>
    <row r="6" spans="1:8" ht="15.6" x14ac:dyDescent="0.3">
      <c r="A6" s="190"/>
      <c r="B6" s="190"/>
      <c r="C6" s="190"/>
      <c r="D6" s="4"/>
      <c r="E6" s="5"/>
      <c r="F6" s="5"/>
      <c r="G6" s="5"/>
      <c r="H6" s="5"/>
    </row>
    <row r="7" spans="1:8" ht="15.6" x14ac:dyDescent="0.3">
      <c r="A7" s="190" t="s">
        <v>1</v>
      </c>
      <c r="B7" s="190"/>
      <c r="C7" s="190"/>
      <c r="D7" s="4"/>
      <c r="E7" s="5"/>
      <c r="F7" s="5"/>
      <c r="G7" s="5"/>
      <c r="H7" s="5"/>
    </row>
    <row r="8" spans="1:8" ht="15.6" x14ac:dyDescent="0.3">
      <c r="A8" s="190"/>
      <c r="B8" s="190"/>
      <c r="C8" s="190"/>
      <c r="D8" s="4"/>
      <c r="E8" s="5"/>
      <c r="F8" s="5"/>
      <c r="G8" s="5"/>
      <c r="H8" s="5"/>
    </row>
    <row r="9" spans="1:8" ht="15.6" x14ac:dyDescent="0.3">
      <c r="A9" s="190"/>
      <c r="B9" s="190"/>
      <c r="C9" s="190"/>
      <c r="D9" s="4"/>
      <c r="E9" s="5"/>
      <c r="F9" s="5"/>
      <c r="G9" s="5"/>
      <c r="H9" s="5"/>
    </row>
    <row r="10" spans="1:8" ht="15.6" x14ac:dyDescent="0.3">
      <c r="A10" s="202" t="s">
        <v>63</v>
      </c>
      <c r="B10" s="202"/>
      <c r="C10" s="202"/>
      <c r="D10" s="202"/>
      <c r="E10" s="84"/>
      <c r="F10" s="5"/>
      <c r="G10" s="5"/>
      <c r="H10" s="5"/>
    </row>
    <row r="11" spans="1:8" ht="15.6" x14ac:dyDescent="0.3">
      <c r="A11" s="51"/>
      <c r="B11" s="51"/>
      <c r="C11" s="51"/>
      <c r="D11" s="4"/>
      <c r="E11" s="5"/>
      <c r="F11" s="5"/>
      <c r="G11" s="5"/>
      <c r="H11" s="5"/>
    </row>
    <row r="12" spans="1:8" ht="15.6" x14ac:dyDescent="0.3">
      <c r="A12" s="50"/>
      <c r="B12" s="50"/>
      <c r="C12" s="50"/>
      <c r="D12" s="4"/>
      <c r="E12" s="5"/>
      <c r="F12" s="5"/>
      <c r="G12" s="5"/>
      <c r="H12" s="5"/>
    </row>
    <row r="13" spans="1:8" x14ac:dyDescent="0.3">
      <c r="F13" s="77"/>
      <c r="G13" s="77"/>
      <c r="H13" s="77"/>
    </row>
    <row r="14" spans="1:8" ht="15.6" x14ac:dyDescent="0.3">
      <c r="A14" s="74"/>
      <c r="B14" s="74"/>
      <c r="C14" s="74"/>
      <c r="D14" s="75"/>
      <c r="E14" s="76"/>
      <c r="F14" s="76"/>
      <c r="G14" s="76"/>
      <c r="H14" s="76"/>
    </row>
    <row r="15" spans="1:8" ht="15.6" x14ac:dyDescent="0.3">
      <c r="A15" s="6"/>
      <c r="B15" s="6"/>
      <c r="C15" s="6"/>
      <c r="D15" s="7"/>
      <c r="E15" s="8"/>
      <c r="F15" s="8"/>
      <c r="G15" s="8"/>
      <c r="H15" s="8"/>
    </row>
    <row r="16" spans="1:8" ht="15.6" x14ac:dyDescent="0.3">
      <c r="A16" s="6"/>
      <c r="B16" s="6"/>
      <c r="C16" s="6"/>
      <c r="D16" s="7"/>
      <c r="E16" s="8"/>
      <c r="F16" s="8"/>
      <c r="G16" s="8"/>
      <c r="H16" s="8"/>
    </row>
    <row r="17" spans="1:8" ht="18" x14ac:dyDescent="0.35">
      <c r="A17" s="203" t="s">
        <v>2</v>
      </c>
      <c r="B17" s="203"/>
      <c r="C17" s="203"/>
      <c r="D17" s="203"/>
      <c r="E17" s="203"/>
      <c r="F17" s="203"/>
      <c r="G17" s="203"/>
      <c r="H17" s="203"/>
    </row>
    <row r="18" spans="1:8" ht="18" x14ac:dyDescent="0.35">
      <c r="A18" s="9"/>
      <c r="B18" s="9"/>
      <c r="C18" s="9"/>
      <c r="D18" s="9"/>
      <c r="E18" s="9"/>
      <c r="F18" s="9"/>
      <c r="G18" s="9"/>
      <c r="H18" s="9"/>
    </row>
    <row r="19" spans="1:8" ht="16.2" thickBot="1" x14ac:dyDescent="0.35">
      <c r="A19" s="240" t="s">
        <v>50</v>
      </c>
      <c r="B19" s="240"/>
      <c r="C19" s="240"/>
      <c r="D19" s="240"/>
      <c r="E19" s="240"/>
      <c r="F19" s="240"/>
      <c r="G19" s="240"/>
      <c r="H19" s="240"/>
    </row>
    <row r="20" spans="1:8" ht="15.6" customHeight="1" x14ac:dyDescent="0.3">
      <c r="A20" s="191" t="s">
        <v>4</v>
      </c>
      <c r="B20" s="192"/>
      <c r="C20" s="223"/>
      <c r="D20" s="195" t="s">
        <v>5</v>
      </c>
      <c r="E20" s="197" t="s">
        <v>6</v>
      </c>
      <c r="F20" s="198"/>
      <c r="G20" s="199"/>
      <c r="H20" s="225" t="s">
        <v>7</v>
      </c>
    </row>
    <row r="21" spans="1:8" ht="16.2" thickBot="1" x14ac:dyDescent="0.35">
      <c r="A21" s="193"/>
      <c r="B21" s="194"/>
      <c r="C21" s="224"/>
      <c r="D21" s="196"/>
      <c r="E21" s="10" t="s">
        <v>8</v>
      </c>
      <c r="F21" s="11" t="s">
        <v>9</v>
      </c>
      <c r="G21" s="11" t="s">
        <v>10</v>
      </c>
      <c r="H21" s="201"/>
    </row>
    <row r="22" spans="1:8" ht="15" thickBot="1" x14ac:dyDescent="0.35">
      <c r="A22" s="184" t="s">
        <v>19</v>
      </c>
      <c r="B22" s="185"/>
      <c r="C22" s="185"/>
      <c r="D22" s="185"/>
      <c r="E22" s="185"/>
      <c r="F22" s="185"/>
      <c r="G22" s="185"/>
      <c r="H22" s="186"/>
    </row>
    <row r="23" spans="1:8" ht="15.6" customHeight="1" x14ac:dyDescent="0.3">
      <c r="A23" s="187" t="s">
        <v>20</v>
      </c>
      <c r="B23" s="188"/>
      <c r="C23" s="227"/>
      <c r="D23" s="12">
        <v>200</v>
      </c>
      <c r="E23" s="93">
        <f>4.39/200*250</f>
        <v>5.4874999999999989</v>
      </c>
      <c r="F23" s="94">
        <f>4.22/200*250</f>
        <v>5.2749999999999995</v>
      </c>
      <c r="G23" s="94">
        <f>13.23/200*250</f>
        <v>16.537500000000001</v>
      </c>
      <c r="H23" s="95">
        <f>118.6/200*250</f>
        <v>148.25</v>
      </c>
    </row>
    <row r="24" spans="1:8" ht="15.6" customHeight="1" x14ac:dyDescent="0.3">
      <c r="A24" s="174" t="s">
        <v>21</v>
      </c>
      <c r="B24" s="175"/>
      <c r="C24" s="176"/>
      <c r="D24" s="19">
        <v>150</v>
      </c>
      <c r="E24" s="96">
        <f>36.78/1000*180</f>
        <v>6.6204000000000001</v>
      </c>
      <c r="F24" s="97">
        <f>30.1/1000*180</f>
        <v>5.4180000000000001</v>
      </c>
      <c r="G24" s="97">
        <v>27.61</v>
      </c>
      <c r="H24" s="98">
        <v>170.82</v>
      </c>
    </row>
    <row r="25" spans="1:8" ht="15.6" customHeight="1" x14ac:dyDescent="0.3">
      <c r="A25" s="212" t="s">
        <v>47</v>
      </c>
      <c r="B25" s="206"/>
      <c r="C25" s="207"/>
      <c r="D25" s="25">
        <v>30</v>
      </c>
      <c r="E25" s="102">
        <v>0.5</v>
      </c>
      <c r="F25" s="103">
        <v>1.5</v>
      </c>
      <c r="G25" s="103">
        <v>2.54</v>
      </c>
      <c r="H25" s="104">
        <v>25.71</v>
      </c>
    </row>
    <row r="26" spans="1:8" ht="15.6" customHeight="1" x14ac:dyDescent="0.3">
      <c r="A26" s="212" t="s">
        <v>22</v>
      </c>
      <c r="B26" s="206"/>
      <c r="C26" s="207"/>
      <c r="D26" s="25">
        <v>90</v>
      </c>
      <c r="E26" s="99">
        <v>8.33</v>
      </c>
      <c r="F26" s="100">
        <v>10.29</v>
      </c>
      <c r="G26" s="100">
        <v>9.14</v>
      </c>
      <c r="H26" s="101">
        <v>164</v>
      </c>
    </row>
    <row r="27" spans="1:8" ht="15.6" customHeight="1" x14ac:dyDescent="0.3">
      <c r="A27" s="174" t="s">
        <v>24</v>
      </c>
      <c r="B27" s="175"/>
      <c r="C27" s="176"/>
      <c r="D27" s="19">
        <v>30</v>
      </c>
      <c r="E27" s="20">
        <v>2.37</v>
      </c>
      <c r="F27" s="22">
        <v>0.30000000000000004</v>
      </c>
      <c r="G27" s="22">
        <v>14.49</v>
      </c>
      <c r="H27" s="42">
        <v>70.5</v>
      </c>
    </row>
    <row r="28" spans="1:8" ht="15.6" customHeight="1" x14ac:dyDescent="0.3">
      <c r="A28" s="174" t="s">
        <v>14</v>
      </c>
      <c r="B28" s="175"/>
      <c r="C28" s="176"/>
      <c r="D28" s="19">
        <v>30</v>
      </c>
      <c r="E28" s="20">
        <v>1.98</v>
      </c>
      <c r="F28" s="22">
        <v>0.36</v>
      </c>
      <c r="G28" s="22">
        <v>10.02</v>
      </c>
      <c r="H28" s="39">
        <v>52.2</v>
      </c>
    </row>
    <row r="29" spans="1:8" ht="16.2" customHeight="1" thickBot="1" x14ac:dyDescent="0.35">
      <c r="A29" s="177" t="s">
        <v>25</v>
      </c>
      <c r="B29" s="178"/>
      <c r="C29" s="179"/>
      <c r="D29" s="43">
        <v>180</v>
      </c>
      <c r="E29" s="105">
        <v>0.14000000000000001</v>
      </c>
      <c r="F29" s="106">
        <v>0.14000000000000001</v>
      </c>
      <c r="G29" s="106">
        <v>25.09</v>
      </c>
      <c r="H29" s="107">
        <v>103.14</v>
      </c>
    </row>
    <row r="30" spans="1:8" ht="16.2" customHeight="1" thickBot="1" x14ac:dyDescent="0.35">
      <c r="A30" s="169" t="s">
        <v>51</v>
      </c>
      <c r="B30" s="170"/>
      <c r="C30" s="170"/>
      <c r="D30" s="170"/>
      <c r="E30" s="170"/>
      <c r="F30" s="170"/>
      <c r="G30" s="170"/>
      <c r="H30" s="171"/>
    </row>
    <row r="31" spans="1:8" ht="15.6" x14ac:dyDescent="0.3">
      <c r="A31" s="1"/>
      <c r="B31" s="1"/>
      <c r="C31" s="1"/>
      <c r="D31" s="2"/>
      <c r="E31" s="5"/>
      <c r="F31" s="5"/>
      <c r="G31" s="5"/>
      <c r="H31" s="5"/>
    </row>
    <row r="32" spans="1:8" ht="15.6" x14ac:dyDescent="0.3">
      <c r="A32" s="1"/>
      <c r="B32" s="1"/>
      <c r="C32" s="1"/>
      <c r="D32" s="2"/>
      <c r="E32" s="5"/>
      <c r="F32" s="5"/>
      <c r="G32" s="5"/>
      <c r="H32" s="5"/>
    </row>
    <row r="33" spans="1:8" ht="15.6" x14ac:dyDescent="0.3">
      <c r="A33" s="1"/>
      <c r="B33" s="1"/>
      <c r="C33" s="1"/>
      <c r="D33" s="2"/>
      <c r="E33" s="5"/>
      <c r="F33" s="5"/>
      <c r="G33" s="5"/>
      <c r="H33" s="5"/>
    </row>
    <row r="34" spans="1:8" ht="15.6" x14ac:dyDescent="0.3">
      <c r="A34" s="1"/>
      <c r="B34" s="1"/>
      <c r="C34" s="1"/>
      <c r="D34" s="2"/>
      <c r="E34" s="5"/>
      <c r="F34" s="5"/>
      <c r="G34" s="5"/>
      <c r="H34" s="5"/>
    </row>
    <row r="35" spans="1:8" ht="15.6" x14ac:dyDescent="0.3">
      <c r="A35" s="1"/>
      <c r="B35" s="1"/>
      <c r="C35" s="1"/>
      <c r="D35" s="2"/>
      <c r="E35" s="5"/>
      <c r="F35" s="5"/>
      <c r="G35" s="5"/>
      <c r="H35" s="5"/>
    </row>
    <row r="36" spans="1:8" ht="15.6" x14ac:dyDescent="0.3">
      <c r="A36" s="1"/>
      <c r="B36" s="1"/>
      <c r="C36" s="1"/>
      <c r="D36" s="2"/>
      <c r="E36" s="5"/>
      <c r="F36" s="5"/>
      <c r="G36" s="5"/>
      <c r="H36" s="5"/>
    </row>
    <row r="37" spans="1:8" ht="15.6" x14ac:dyDescent="0.3">
      <c r="A37" s="1"/>
      <c r="B37" s="1"/>
      <c r="C37" s="1"/>
      <c r="D37" s="2"/>
      <c r="E37" s="5"/>
      <c r="F37" s="5"/>
      <c r="G37" s="5"/>
      <c r="H37" s="5"/>
    </row>
    <row r="38" spans="1:8" ht="15.6" x14ac:dyDescent="0.3">
      <c r="A38" s="1"/>
      <c r="B38" s="1"/>
      <c r="C38" s="1"/>
      <c r="D38" s="2"/>
      <c r="E38" s="5"/>
      <c r="F38" s="5"/>
      <c r="G38" s="5"/>
      <c r="H38" s="5"/>
    </row>
    <row r="39" spans="1:8" ht="15.6" customHeight="1" x14ac:dyDescent="0.3">
      <c r="A39" s="173" t="s">
        <v>27</v>
      </c>
      <c r="B39" s="173"/>
      <c r="C39" s="173"/>
      <c r="D39" s="173"/>
      <c r="E39" s="173"/>
      <c r="F39" s="5"/>
      <c r="G39" s="5"/>
      <c r="H39" s="5"/>
    </row>
    <row r="40" spans="1:8" ht="15.6" x14ac:dyDescent="0.3">
      <c r="A40" s="50"/>
      <c r="B40" s="50"/>
      <c r="C40" s="50"/>
      <c r="D40" s="4"/>
      <c r="E40" s="5"/>
      <c r="F40" s="5"/>
      <c r="G40" s="5"/>
      <c r="H40" s="5"/>
    </row>
    <row r="41" spans="1:8" ht="15.6" customHeight="1" x14ac:dyDescent="0.3">
      <c r="A41" s="173" t="s">
        <v>28</v>
      </c>
      <c r="B41" s="173"/>
      <c r="C41" s="173"/>
      <c r="D41" s="173"/>
      <c r="E41" s="173"/>
      <c r="F41" s="5"/>
      <c r="G41" s="5"/>
      <c r="H41" s="5"/>
    </row>
    <row r="42" spans="1:8" ht="15.6" x14ac:dyDescent="0.3">
      <c r="A42" s="50"/>
      <c r="B42" s="50"/>
      <c r="C42" s="50"/>
      <c r="D42" s="4"/>
      <c r="E42" s="5"/>
      <c r="F42" s="5"/>
      <c r="G42" s="5"/>
      <c r="H42" s="5"/>
    </row>
    <row r="43" spans="1:8" ht="15.6" customHeight="1" x14ac:dyDescent="0.3">
      <c r="A43" s="173" t="s">
        <v>29</v>
      </c>
      <c r="B43" s="173"/>
      <c r="C43" s="173"/>
      <c r="D43" s="173"/>
      <c r="E43" s="173"/>
      <c r="F43" s="5"/>
      <c r="G43" s="5"/>
      <c r="H43" s="5"/>
    </row>
    <row r="44" spans="1:8" ht="15.6" x14ac:dyDescent="0.3">
      <c r="A44" s="1"/>
      <c r="B44" s="1"/>
      <c r="C44" s="1"/>
      <c r="D44" s="2"/>
      <c r="E44" s="5"/>
      <c r="F44" s="5"/>
      <c r="G44" s="5"/>
      <c r="H44" s="5"/>
    </row>
    <row r="45" spans="1:8" ht="15.6" x14ac:dyDescent="0.3">
      <c r="A45" s="1"/>
      <c r="B45" s="1"/>
      <c r="C45" s="1"/>
      <c r="D45" s="2"/>
      <c r="E45" s="5"/>
      <c r="F45" s="5"/>
      <c r="G45" s="5"/>
      <c r="H45" s="5"/>
    </row>
    <row r="46" spans="1:8" ht="15.6" x14ac:dyDescent="0.3">
      <c r="A46" s="1"/>
      <c r="B46" s="1"/>
      <c r="C46" s="1"/>
      <c r="D46" s="2"/>
      <c r="E46" s="5"/>
      <c r="F46" s="5"/>
      <c r="G46" s="5"/>
      <c r="H46" s="5"/>
    </row>
    <row r="47" spans="1:8" ht="15.6" x14ac:dyDescent="0.3">
      <c r="A47" s="1"/>
      <c r="B47" s="1"/>
      <c r="C47" s="1"/>
      <c r="D47" s="2"/>
      <c r="E47" s="5"/>
      <c r="F47" s="5"/>
      <c r="G47" s="5"/>
      <c r="H47" s="5"/>
    </row>
    <row r="48" spans="1:8" ht="15.6" x14ac:dyDescent="0.3">
      <c r="A48" s="1"/>
      <c r="B48" s="1"/>
      <c r="C48" s="1"/>
      <c r="D48" s="2"/>
      <c r="E48" s="5"/>
      <c r="F48" s="5"/>
      <c r="G48" s="5"/>
      <c r="H48" s="5"/>
    </row>
    <row r="49" spans="1:8" ht="15.6" x14ac:dyDescent="0.3">
      <c r="A49" s="1"/>
      <c r="B49" s="1"/>
      <c r="C49" s="1"/>
      <c r="D49" s="2"/>
      <c r="E49" s="5"/>
      <c r="F49" s="5"/>
      <c r="G49" s="5"/>
      <c r="H49" s="5"/>
    </row>
    <row r="50" spans="1:8" ht="15.6" x14ac:dyDescent="0.3">
      <c r="A50" s="1"/>
      <c r="B50" s="1"/>
      <c r="C50" s="1"/>
      <c r="D50" s="2"/>
      <c r="E50" s="5"/>
      <c r="F50" s="5"/>
      <c r="G50" s="5"/>
      <c r="H50" s="5"/>
    </row>
    <row r="51" spans="1:8" ht="15.6" x14ac:dyDescent="0.3">
      <c r="A51" s="1"/>
      <c r="B51" s="1"/>
      <c r="C51" s="1"/>
      <c r="D51" s="2"/>
      <c r="E51" s="5"/>
      <c r="F51" s="5"/>
      <c r="G51" s="5"/>
      <c r="H51" s="5"/>
    </row>
    <row r="52" spans="1:8" ht="15.6" x14ac:dyDescent="0.3">
      <c r="A52" s="1"/>
      <c r="B52" s="1"/>
      <c r="C52" s="1"/>
      <c r="D52" s="2"/>
      <c r="E52" s="5"/>
      <c r="F52" s="5"/>
      <c r="G52" s="5"/>
      <c r="H52" s="5"/>
    </row>
    <row r="53" spans="1:8" ht="15.6" x14ac:dyDescent="0.3">
      <c r="A53" s="1"/>
      <c r="B53" s="1"/>
      <c r="C53" s="1"/>
      <c r="D53" s="2"/>
      <c r="E53" s="5"/>
      <c r="F53" s="5"/>
      <c r="G53" s="5"/>
      <c r="H53" s="5"/>
    </row>
    <row r="54" spans="1:8" ht="15.6" x14ac:dyDescent="0.3">
      <c r="A54" s="1"/>
      <c r="B54" s="1"/>
      <c r="C54" s="1"/>
      <c r="D54" s="2"/>
      <c r="E54" s="5"/>
      <c r="F54" s="5"/>
      <c r="G54" s="5"/>
      <c r="H54" s="5"/>
    </row>
    <row r="55" spans="1:8" ht="15.6" x14ac:dyDescent="0.3">
      <c r="A55" s="1"/>
      <c r="B55" s="1"/>
      <c r="C55" s="1"/>
      <c r="D55" s="2"/>
      <c r="E55" s="5"/>
      <c r="F55" s="5"/>
      <c r="G55" s="5"/>
      <c r="H55" s="5"/>
    </row>
    <row r="56" spans="1:8" ht="15.6" x14ac:dyDescent="0.3">
      <c r="A56" s="1"/>
      <c r="B56" s="1"/>
      <c r="C56" s="1"/>
      <c r="D56" s="2"/>
      <c r="E56" s="5"/>
      <c r="F56" s="5"/>
      <c r="G56" s="5"/>
      <c r="H56" s="5"/>
    </row>
    <row r="57" spans="1:8" ht="15.6" x14ac:dyDescent="0.3">
      <c r="A57" s="1"/>
      <c r="B57" s="1"/>
      <c r="C57" s="1"/>
      <c r="D57" s="2"/>
      <c r="E57" s="5"/>
      <c r="F57" s="5"/>
      <c r="G57" s="5"/>
      <c r="H57" s="5"/>
    </row>
    <row r="58" spans="1:8" ht="15.6" x14ac:dyDescent="0.3">
      <c r="A58" s="1"/>
      <c r="B58" s="1"/>
      <c r="C58" s="1"/>
      <c r="D58" s="2"/>
      <c r="E58" s="5"/>
      <c r="F58" s="5"/>
      <c r="G58" s="5"/>
      <c r="H58" s="5"/>
    </row>
    <row r="59" spans="1:8" ht="15.6" x14ac:dyDescent="0.3">
      <c r="A59" s="1"/>
      <c r="B59" s="1"/>
      <c r="C59" s="1"/>
      <c r="D59" s="2"/>
      <c r="E59" s="5"/>
      <c r="F59" s="5"/>
      <c r="G59" s="5"/>
      <c r="H59" s="5"/>
    </row>
    <row r="60" spans="1:8" ht="15.6" x14ac:dyDescent="0.3">
      <c r="A60" s="190" t="s">
        <v>0</v>
      </c>
      <c r="B60" s="190"/>
      <c r="C60" s="190"/>
      <c r="D60" s="2"/>
      <c r="E60" s="5"/>
      <c r="F60" s="5"/>
      <c r="G60" s="5"/>
      <c r="H60" s="5"/>
    </row>
    <row r="61" spans="1:8" ht="15.6" x14ac:dyDescent="0.3">
      <c r="A61" s="190"/>
      <c r="B61" s="190"/>
      <c r="C61" s="190"/>
      <c r="D61" s="2"/>
      <c r="E61" s="5"/>
      <c r="F61" s="5"/>
      <c r="G61" s="5"/>
      <c r="H61" s="5"/>
    </row>
    <row r="62" spans="1:8" ht="15.6" x14ac:dyDescent="0.3">
      <c r="A62" s="190" t="s">
        <v>1</v>
      </c>
      <c r="B62" s="190"/>
      <c r="C62" s="190"/>
      <c r="D62" s="2"/>
      <c r="E62" s="5"/>
      <c r="F62" s="5"/>
      <c r="G62" s="5"/>
      <c r="H62" s="5"/>
    </row>
    <row r="63" spans="1:8" ht="15.6" x14ac:dyDescent="0.3">
      <c r="A63" s="190"/>
      <c r="B63" s="190"/>
      <c r="C63" s="190"/>
      <c r="D63" s="2"/>
      <c r="E63" s="5"/>
      <c r="F63" s="5"/>
      <c r="G63" s="5"/>
      <c r="H63" s="5"/>
    </row>
    <row r="64" spans="1:8" ht="15.6" x14ac:dyDescent="0.3">
      <c r="A64" s="202" t="s">
        <v>64</v>
      </c>
      <c r="B64" s="202"/>
      <c r="C64" s="202"/>
      <c r="D64" s="202"/>
      <c r="E64" s="84"/>
      <c r="F64" s="5"/>
      <c r="G64" s="5"/>
      <c r="H64" s="5"/>
    </row>
    <row r="65" spans="1:8" ht="15.6" x14ac:dyDescent="0.3">
      <c r="A65" s="1"/>
      <c r="B65" s="1"/>
      <c r="C65" s="1"/>
      <c r="D65" s="2"/>
      <c r="E65" s="5"/>
      <c r="F65" s="5"/>
      <c r="G65" s="5"/>
      <c r="H65" s="5"/>
    </row>
    <row r="66" spans="1:8" ht="15.6" x14ac:dyDescent="0.3">
      <c r="A66" s="1"/>
      <c r="B66" s="1"/>
      <c r="C66" s="1"/>
      <c r="D66" s="2"/>
      <c r="E66" s="5"/>
      <c r="F66" s="5"/>
      <c r="G66" s="5"/>
      <c r="H66" s="5"/>
    </row>
    <row r="67" spans="1:8" ht="15.6" x14ac:dyDescent="0.3">
      <c r="A67" s="1"/>
      <c r="B67" s="1"/>
      <c r="C67" s="1"/>
      <c r="D67" s="2"/>
      <c r="E67" s="5"/>
      <c r="F67" s="5"/>
      <c r="G67" s="5"/>
      <c r="H67" s="5"/>
    </row>
    <row r="68" spans="1:8" ht="15.6" x14ac:dyDescent="0.3">
      <c r="A68" s="1"/>
      <c r="B68" s="1"/>
      <c r="C68" s="1"/>
      <c r="D68" s="2"/>
      <c r="E68" s="5"/>
      <c r="F68" s="5"/>
      <c r="G68" s="5"/>
      <c r="H68" s="5"/>
    </row>
    <row r="69" spans="1:8" ht="15.6" x14ac:dyDescent="0.3">
      <c r="A69" s="74"/>
      <c r="B69" s="74"/>
      <c r="C69" s="74"/>
      <c r="D69" s="75"/>
      <c r="E69" s="76"/>
      <c r="F69" s="76"/>
      <c r="G69" s="76"/>
      <c r="H69" s="76"/>
    </row>
    <row r="70" spans="1:8" ht="18" x14ac:dyDescent="0.35">
      <c r="A70" s="203" t="s">
        <v>2</v>
      </c>
      <c r="B70" s="203"/>
      <c r="C70" s="203"/>
      <c r="D70" s="203"/>
      <c r="E70" s="203"/>
      <c r="F70" s="203"/>
      <c r="G70" s="203"/>
      <c r="H70" s="203"/>
    </row>
    <row r="71" spans="1:8" ht="18" x14ac:dyDescent="0.35">
      <c r="A71" s="9"/>
      <c r="B71" s="9"/>
      <c r="C71" s="9"/>
      <c r="D71" s="9"/>
      <c r="E71" s="9"/>
      <c r="F71" s="9"/>
      <c r="G71" s="9"/>
      <c r="H71" s="9"/>
    </row>
    <row r="72" spans="1:8" ht="16.2" thickBot="1" x14ac:dyDescent="0.35">
      <c r="A72" s="240" t="s">
        <v>50</v>
      </c>
      <c r="B72" s="240"/>
      <c r="C72" s="240"/>
      <c r="D72" s="240"/>
      <c r="E72" s="240"/>
      <c r="F72" s="240"/>
      <c r="G72" s="240"/>
      <c r="H72" s="240"/>
    </row>
    <row r="73" spans="1:8" ht="16.2" customHeight="1" x14ac:dyDescent="0.3">
      <c r="A73" s="191" t="s">
        <v>4</v>
      </c>
      <c r="B73" s="192"/>
      <c r="C73" s="223"/>
      <c r="D73" s="195" t="s">
        <v>5</v>
      </c>
      <c r="E73" s="197" t="s">
        <v>6</v>
      </c>
      <c r="F73" s="198"/>
      <c r="G73" s="199"/>
      <c r="H73" s="225" t="s">
        <v>7</v>
      </c>
    </row>
    <row r="74" spans="1:8" ht="16.2" thickBot="1" x14ac:dyDescent="0.35">
      <c r="A74" s="193"/>
      <c r="B74" s="194"/>
      <c r="C74" s="224"/>
      <c r="D74" s="196"/>
      <c r="E74" s="10" t="s">
        <v>8</v>
      </c>
      <c r="F74" s="11" t="s">
        <v>9</v>
      </c>
      <c r="G74" s="11" t="s">
        <v>10</v>
      </c>
      <c r="H74" s="201"/>
    </row>
    <row r="75" spans="1:8" ht="15" thickBot="1" x14ac:dyDescent="0.35">
      <c r="A75" s="184" t="s">
        <v>19</v>
      </c>
      <c r="B75" s="185"/>
      <c r="C75" s="185"/>
      <c r="D75" s="185"/>
      <c r="E75" s="185"/>
      <c r="F75" s="185"/>
      <c r="G75" s="185"/>
      <c r="H75" s="186"/>
    </row>
    <row r="76" spans="1:8" ht="15.6" customHeight="1" x14ac:dyDescent="0.3">
      <c r="A76" s="221" t="s">
        <v>35</v>
      </c>
      <c r="B76" s="221"/>
      <c r="C76" s="228"/>
      <c r="D76" s="12">
        <v>200</v>
      </c>
      <c r="E76" s="56">
        <f>7.21/1000*250</f>
        <v>1.8025</v>
      </c>
      <c r="F76" s="57">
        <f>19.68/1000*250</f>
        <v>4.92</v>
      </c>
      <c r="G76" s="57">
        <f>43.73/1000*250</f>
        <v>10.932499999999999</v>
      </c>
      <c r="H76" s="58">
        <f>415/1000*250</f>
        <v>103.75</v>
      </c>
    </row>
    <row r="77" spans="1:8" ht="15.6" customHeight="1" x14ac:dyDescent="0.3">
      <c r="A77" s="175" t="s">
        <v>37</v>
      </c>
      <c r="B77" s="175"/>
      <c r="C77" s="176"/>
      <c r="D77" s="59">
        <v>100</v>
      </c>
      <c r="E77" s="60">
        <v>11.65</v>
      </c>
      <c r="F77" s="61">
        <v>11.66</v>
      </c>
      <c r="G77" s="61">
        <v>3.51</v>
      </c>
      <c r="H77" s="62">
        <v>166</v>
      </c>
    </row>
    <row r="78" spans="1:8" ht="15.6" customHeight="1" x14ac:dyDescent="0.3">
      <c r="A78" s="175" t="s">
        <v>38</v>
      </c>
      <c r="B78" s="175"/>
      <c r="C78" s="176"/>
      <c r="D78" s="19">
        <v>150</v>
      </c>
      <c r="E78" s="96">
        <f>30.53/1000*180</f>
        <v>5.4954000000000001</v>
      </c>
      <c r="F78" s="97">
        <f>33.38/1000*180</f>
        <v>6.0084</v>
      </c>
      <c r="G78" s="97">
        <f>136.81/1000*180</f>
        <v>24.625800000000002</v>
      </c>
      <c r="H78" s="108">
        <v>174.6</v>
      </c>
    </row>
    <row r="79" spans="1:8" ht="15.6" customHeight="1" x14ac:dyDescent="0.3">
      <c r="A79" s="212" t="s">
        <v>47</v>
      </c>
      <c r="B79" s="206"/>
      <c r="C79" s="207"/>
      <c r="D79" s="25">
        <v>30</v>
      </c>
      <c r="E79" s="102">
        <v>0.5</v>
      </c>
      <c r="F79" s="103">
        <v>1.24</v>
      </c>
      <c r="G79" s="103">
        <v>2.19</v>
      </c>
      <c r="H79" s="104">
        <v>21.87</v>
      </c>
    </row>
    <row r="80" spans="1:8" ht="15.6" customHeight="1" x14ac:dyDescent="0.3">
      <c r="A80" s="174" t="s">
        <v>13</v>
      </c>
      <c r="B80" s="175"/>
      <c r="C80" s="176"/>
      <c r="D80" s="25">
        <v>30</v>
      </c>
      <c r="E80" s="99">
        <v>2.37</v>
      </c>
      <c r="F80" s="100">
        <v>0.30000000000000004</v>
      </c>
      <c r="G80" s="100">
        <v>14.49</v>
      </c>
      <c r="H80" s="109">
        <v>70.5</v>
      </c>
    </row>
    <row r="81" spans="1:8" ht="16.2" customHeight="1" x14ac:dyDescent="0.3">
      <c r="A81" s="174" t="s">
        <v>14</v>
      </c>
      <c r="B81" s="175"/>
      <c r="C81" s="176"/>
      <c r="D81" s="19">
        <v>30</v>
      </c>
      <c r="E81" s="20">
        <v>1.98</v>
      </c>
      <c r="F81" s="22">
        <v>0.36</v>
      </c>
      <c r="G81" s="22">
        <v>10.02</v>
      </c>
      <c r="H81" s="39">
        <v>52.2</v>
      </c>
    </row>
    <row r="82" spans="1:8" ht="16.2" customHeight="1" thickBot="1" x14ac:dyDescent="0.35">
      <c r="A82" s="204" t="s">
        <v>39</v>
      </c>
      <c r="B82" s="204"/>
      <c r="C82" s="205"/>
      <c r="D82" s="63">
        <v>180</v>
      </c>
      <c r="E82" s="64">
        <f>2.2/1000*180</f>
        <v>0.39600000000000002</v>
      </c>
      <c r="F82" s="65">
        <f>0.1/1000*180</f>
        <v>1.8000000000000002E-2</v>
      </c>
      <c r="G82" s="65">
        <f>138.84/1000*180</f>
        <v>24.991199999999999</v>
      </c>
      <c r="H82" s="66">
        <f>565/1000*180</f>
        <v>101.69999999999999</v>
      </c>
    </row>
    <row r="83" spans="1:8" ht="16.2" customHeight="1" thickBot="1" x14ac:dyDescent="0.35">
      <c r="A83" s="169" t="s">
        <v>51</v>
      </c>
      <c r="B83" s="170"/>
      <c r="C83" s="170"/>
      <c r="D83" s="170"/>
      <c r="E83" s="170"/>
      <c r="F83" s="170"/>
      <c r="G83" s="170"/>
      <c r="H83" s="171"/>
    </row>
    <row r="84" spans="1:8" ht="15.6" x14ac:dyDescent="0.3">
      <c r="A84" s="75"/>
      <c r="B84" s="75"/>
      <c r="C84" s="75"/>
      <c r="D84" s="75"/>
      <c r="E84" s="75"/>
      <c r="F84" s="75"/>
      <c r="G84" s="75"/>
      <c r="H84" s="75"/>
    </row>
    <row r="85" spans="1:8" ht="15.6" x14ac:dyDescent="0.3">
      <c r="A85" s="75"/>
      <c r="B85" s="75"/>
      <c r="C85" s="75"/>
      <c r="D85" s="75"/>
      <c r="E85" s="75"/>
      <c r="F85" s="75"/>
      <c r="G85" s="75"/>
      <c r="H85" s="75"/>
    </row>
    <row r="86" spans="1:8" ht="15.6" x14ac:dyDescent="0.3">
      <c r="A86" s="75"/>
      <c r="B86" s="75"/>
      <c r="C86" s="75"/>
      <c r="D86" s="75"/>
      <c r="E86" s="75"/>
      <c r="F86" s="75"/>
      <c r="G86" s="75"/>
      <c r="H86" s="75"/>
    </row>
    <row r="87" spans="1:8" ht="15.6" x14ac:dyDescent="0.3">
      <c r="A87" s="75"/>
      <c r="B87" s="75"/>
      <c r="C87" s="75"/>
      <c r="D87" s="75"/>
      <c r="E87" s="75"/>
      <c r="F87" s="75"/>
      <c r="G87" s="75"/>
      <c r="H87" s="75"/>
    </row>
    <row r="88" spans="1:8" ht="15.6" x14ac:dyDescent="0.3">
      <c r="A88" s="75"/>
      <c r="B88" s="75"/>
      <c r="C88" s="75"/>
      <c r="D88" s="75"/>
      <c r="E88" s="75"/>
      <c r="F88" s="75"/>
      <c r="G88" s="75"/>
      <c r="H88" s="75"/>
    </row>
    <row r="89" spans="1:8" ht="15.6" x14ac:dyDescent="0.3">
      <c r="A89" s="75"/>
      <c r="B89" s="75"/>
      <c r="C89" s="75"/>
      <c r="D89" s="75"/>
      <c r="E89" s="75"/>
      <c r="F89" s="75"/>
      <c r="G89" s="75"/>
      <c r="H89" s="75"/>
    </row>
    <row r="90" spans="1:8" ht="15.6" x14ac:dyDescent="0.3">
      <c r="A90" s="75"/>
      <c r="B90" s="75"/>
      <c r="C90" s="75"/>
      <c r="D90" s="75"/>
      <c r="E90" s="75"/>
      <c r="F90" s="75"/>
      <c r="G90" s="75"/>
      <c r="H90" s="75"/>
    </row>
    <row r="91" spans="1:8" ht="15.6" x14ac:dyDescent="0.3">
      <c r="A91" s="75"/>
      <c r="B91" s="75"/>
      <c r="C91" s="75"/>
      <c r="D91" s="75"/>
      <c r="E91" s="75"/>
      <c r="F91" s="75"/>
      <c r="G91" s="75"/>
      <c r="H91" s="75"/>
    </row>
    <row r="92" spans="1:8" ht="15.6" customHeight="1" x14ac:dyDescent="0.3">
      <c r="A92" s="75"/>
      <c r="B92" s="75"/>
      <c r="C92" s="75"/>
      <c r="D92" s="75"/>
      <c r="E92" s="75"/>
      <c r="F92" s="75"/>
      <c r="G92" s="75"/>
      <c r="H92" s="75"/>
    </row>
    <row r="93" spans="1:8" ht="15.6" x14ac:dyDescent="0.3">
      <c r="A93" s="1"/>
      <c r="B93" s="1"/>
      <c r="C93" s="1"/>
      <c r="D93" s="2"/>
      <c r="E93" s="5"/>
      <c r="F93" s="5"/>
      <c r="G93" s="5"/>
      <c r="H93" s="5"/>
    </row>
    <row r="94" spans="1:8" ht="15.6" customHeight="1" x14ac:dyDescent="0.3">
      <c r="A94" s="173" t="s">
        <v>27</v>
      </c>
      <c r="B94" s="173"/>
      <c r="C94" s="173"/>
      <c r="D94" s="173"/>
      <c r="E94" s="173"/>
      <c r="F94" s="5"/>
      <c r="G94" s="5"/>
      <c r="H94" s="5"/>
    </row>
    <row r="95" spans="1:8" ht="15.6" x14ac:dyDescent="0.3">
      <c r="A95" s="50"/>
      <c r="B95" s="50"/>
      <c r="C95" s="50"/>
      <c r="D95" s="4"/>
      <c r="E95" s="5"/>
      <c r="F95" s="5"/>
      <c r="G95" s="5"/>
      <c r="H95" s="5"/>
    </row>
    <row r="96" spans="1:8" ht="15.6" customHeight="1" x14ac:dyDescent="0.3">
      <c r="A96" s="173" t="s">
        <v>28</v>
      </c>
      <c r="B96" s="173"/>
      <c r="C96" s="173"/>
      <c r="D96" s="173"/>
      <c r="E96" s="173"/>
      <c r="F96" s="5"/>
      <c r="G96" s="5"/>
      <c r="H96" s="5"/>
    </row>
    <row r="97" spans="1:8" ht="15.6" x14ac:dyDescent="0.3">
      <c r="A97" s="50"/>
      <c r="B97" s="50"/>
      <c r="C97" s="50"/>
      <c r="D97" s="4"/>
      <c r="E97" s="5"/>
      <c r="F97" s="5"/>
      <c r="G97" s="5"/>
      <c r="H97" s="5"/>
    </row>
    <row r="98" spans="1:8" ht="15.6" customHeight="1" x14ac:dyDescent="0.3">
      <c r="A98" s="173" t="s">
        <v>29</v>
      </c>
      <c r="B98" s="173"/>
      <c r="C98" s="173"/>
      <c r="D98" s="173"/>
      <c r="E98" s="173"/>
      <c r="F98" s="5"/>
      <c r="G98" s="5"/>
      <c r="H98" s="5"/>
    </row>
    <row r="99" spans="1:8" ht="15.6" x14ac:dyDescent="0.3">
      <c r="A99" s="1"/>
      <c r="B99" s="1"/>
      <c r="C99" s="1"/>
      <c r="D99" s="2"/>
      <c r="E99" s="5"/>
      <c r="F99" s="5"/>
      <c r="G99" s="5"/>
      <c r="H99" s="5"/>
    </row>
    <row r="100" spans="1:8" x14ac:dyDescent="0.3">
      <c r="A100" s="67"/>
      <c r="B100" s="67"/>
      <c r="C100" s="67"/>
      <c r="D100" s="68"/>
      <c r="E100" s="67"/>
      <c r="F100" s="67"/>
      <c r="G100" s="67"/>
      <c r="H100" s="67"/>
    </row>
    <row r="101" spans="1:8" x14ac:dyDescent="0.3">
      <c r="A101" s="67"/>
      <c r="B101" s="67"/>
      <c r="C101" s="67"/>
      <c r="D101" s="68"/>
      <c r="E101" s="67"/>
      <c r="F101" s="67"/>
      <c r="G101" s="67"/>
      <c r="H101" s="67"/>
    </row>
    <row r="102" spans="1:8" x14ac:dyDescent="0.3">
      <c r="A102" s="68"/>
      <c r="B102" s="68"/>
      <c r="C102" s="68"/>
      <c r="D102" s="68"/>
      <c r="E102" s="68"/>
      <c r="F102" s="229"/>
      <c r="G102" s="229"/>
      <c r="H102" s="229"/>
    </row>
    <row r="103" spans="1:8" x14ac:dyDescent="0.3">
      <c r="A103" s="68"/>
      <c r="B103" s="68"/>
      <c r="C103" s="68"/>
      <c r="D103" s="68"/>
      <c r="E103" s="68"/>
      <c r="F103" s="67"/>
      <c r="G103" s="67"/>
      <c r="H103" s="67"/>
    </row>
    <row r="104" spans="1:8" x14ac:dyDescent="0.3">
      <c r="A104" s="68"/>
      <c r="B104" s="68"/>
      <c r="C104" s="68"/>
      <c r="D104" s="68"/>
      <c r="E104" s="68"/>
      <c r="F104" s="67"/>
      <c r="G104" s="67"/>
      <c r="H104" s="67"/>
    </row>
    <row r="105" spans="1:8" x14ac:dyDescent="0.3">
      <c r="A105" s="68"/>
      <c r="B105" s="68"/>
      <c r="C105" s="68"/>
      <c r="D105" s="68"/>
      <c r="E105" s="68"/>
      <c r="F105" s="67"/>
      <c r="G105" s="67"/>
      <c r="H105" s="67"/>
    </row>
    <row r="106" spans="1:8" x14ac:dyDescent="0.3">
      <c r="A106" s="68"/>
      <c r="B106" s="68"/>
      <c r="C106" s="68"/>
      <c r="D106" s="68"/>
      <c r="E106" s="68"/>
      <c r="F106" s="67"/>
      <c r="G106" s="67"/>
      <c r="H106" s="67"/>
    </row>
    <row r="107" spans="1:8" x14ac:dyDescent="0.3">
      <c r="A107" s="68"/>
      <c r="B107" s="68"/>
      <c r="C107" s="68"/>
      <c r="D107" s="68"/>
      <c r="E107" s="68"/>
      <c r="F107" s="67"/>
      <c r="G107" s="67"/>
      <c r="H107" s="67"/>
    </row>
    <row r="108" spans="1:8" x14ac:dyDescent="0.3">
      <c r="A108" s="68"/>
      <c r="B108" s="68"/>
      <c r="C108" s="68"/>
      <c r="D108" s="68"/>
      <c r="E108" s="68"/>
      <c r="F108" s="67"/>
      <c r="G108" s="67"/>
      <c r="H108" s="67"/>
    </row>
    <row r="109" spans="1:8" x14ac:dyDescent="0.3">
      <c r="A109" s="68"/>
      <c r="B109" s="68"/>
      <c r="C109" s="68"/>
      <c r="D109" s="68"/>
      <c r="E109" s="68"/>
      <c r="F109" s="67"/>
      <c r="G109" s="67"/>
      <c r="H109" s="67"/>
    </row>
    <row r="110" spans="1:8" x14ac:dyDescent="0.3">
      <c r="A110" s="68"/>
      <c r="B110" s="68"/>
      <c r="C110" s="68"/>
      <c r="D110" s="68"/>
      <c r="E110" s="68"/>
      <c r="F110" s="67"/>
      <c r="G110" s="67"/>
      <c r="H110" s="67"/>
    </row>
    <row r="111" spans="1:8" x14ac:dyDescent="0.3">
      <c r="A111" s="68"/>
      <c r="B111" s="68"/>
      <c r="C111" s="68"/>
      <c r="D111" s="68"/>
      <c r="E111" s="68"/>
      <c r="F111" s="67"/>
      <c r="G111" s="67"/>
      <c r="H111" s="67"/>
    </row>
    <row r="112" spans="1:8" x14ac:dyDescent="0.3">
      <c r="A112" s="68"/>
      <c r="B112" s="68"/>
      <c r="C112" s="68"/>
      <c r="D112" s="68"/>
      <c r="E112" s="68"/>
      <c r="F112" s="67"/>
      <c r="G112" s="67"/>
      <c r="H112" s="67"/>
    </row>
    <row r="113" spans="1:8" x14ac:dyDescent="0.3">
      <c r="A113" s="68"/>
      <c r="B113" s="68"/>
      <c r="C113" s="68"/>
      <c r="D113" s="68"/>
      <c r="E113" s="68"/>
      <c r="F113" s="67"/>
      <c r="G113" s="67"/>
      <c r="H113" s="67"/>
    </row>
    <row r="114" spans="1:8" x14ac:dyDescent="0.3">
      <c r="A114" s="68"/>
      <c r="B114" s="68"/>
      <c r="C114" s="68"/>
      <c r="D114" s="68"/>
      <c r="E114" s="68"/>
      <c r="F114" s="67"/>
      <c r="G114" s="67"/>
      <c r="H114" s="67"/>
    </row>
    <row r="115" spans="1:8" ht="18" x14ac:dyDescent="0.35">
      <c r="A115" s="247" t="s">
        <v>0</v>
      </c>
      <c r="B115" s="247"/>
      <c r="C115" s="247"/>
      <c r="D115" s="68"/>
      <c r="E115" s="68"/>
      <c r="F115" s="67"/>
      <c r="G115" s="67"/>
      <c r="H115" s="67"/>
    </row>
    <row r="116" spans="1:8" ht="18" x14ac:dyDescent="0.35">
      <c r="A116" s="247"/>
      <c r="B116" s="247"/>
      <c r="C116" s="247"/>
      <c r="D116" s="68"/>
      <c r="E116" s="68"/>
      <c r="F116" s="67"/>
      <c r="G116" s="67"/>
      <c r="H116" s="67"/>
    </row>
    <row r="117" spans="1:8" ht="18" x14ac:dyDescent="0.35">
      <c r="A117" s="247" t="s">
        <v>1</v>
      </c>
      <c r="B117" s="247"/>
      <c r="C117" s="247"/>
      <c r="D117" s="68"/>
      <c r="E117" s="68"/>
      <c r="F117" s="67"/>
      <c r="G117" s="67"/>
      <c r="H117" s="67"/>
    </row>
    <row r="118" spans="1:8" ht="18" x14ac:dyDescent="0.35">
      <c r="A118" s="247"/>
      <c r="B118" s="247"/>
      <c r="C118" s="247"/>
      <c r="D118" s="68"/>
      <c r="E118" s="68"/>
      <c r="F118" s="67"/>
      <c r="G118" s="67"/>
      <c r="H118" s="67"/>
    </row>
    <row r="119" spans="1:8" ht="15.6" x14ac:dyDescent="0.3">
      <c r="A119" s="202" t="s">
        <v>65</v>
      </c>
      <c r="B119" s="202"/>
      <c r="C119" s="202"/>
      <c r="D119" s="202"/>
      <c r="E119" s="84"/>
      <c r="F119" s="5"/>
      <c r="G119" s="5"/>
      <c r="H119" s="5"/>
    </row>
    <row r="120" spans="1:8" x14ac:dyDescent="0.3">
      <c r="F120" s="77"/>
      <c r="G120" s="77"/>
      <c r="H120" s="77"/>
    </row>
    <row r="121" spans="1:8" x14ac:dyDescent="0.3">
      <c r="F121" s="77"/>
      <c r="G121" s="77"/>
      <c r="H121" s="77"/>
    </row>
    <row r="122" spans="1:8" x14ac:dyDescent="0.3">
      <c r="F122" s="77"/>
      <c r="G122" s="77"/>
      <c r="H122" s="77"/>
    </row>
    <row r="123" spans="1:8" x14ac:dyDescent="0.3">
      <c r="F123" s="77"/>
      <c r="G123" s="77"/>
      <c r="H123" s="77"/>
    </row>
    <row r="124" spans="1:8" x14ac:dyDescent="0.3">
      <c r="F124" s="77"/>
      <c r="G124" s="77"/>
      <c r="H124" s="77"/>
    </row>
    <row r="125" spans="1:8" x14ac:dyDescent="0.3">
      <c r="F125" s="77"/>
      <c r="G125" s="77"/>
      <c r="H125" s="77"/>
    </row>
    <row r="126" spans="1:8" ht="18" x14ac:dyDescent="0.35">
      <c r="A126" s="203" t="s">
        <v>2</v>
      </c>
      <c r="B126" s="203"/>
      <c r="C126" s="203"/>
      <c r="D126" s="203"/>
      <c r="E126" s="203"/>
      <c r="F126" s="203"/>
      <c r="G126" s="203"/>
      <c r="H126" s="203"/>
    </row>
    <row r="127" spans="1:8" x14ac:dyDescent="0.3">
      <c r="A127" s="69"/>
      <c r="B127" s="69"/>
      <c r="C127" s="69"/>
      <c r="D127" s="69"/>
      <c r="E127" s="69"/>
      <c r="F127" s="69"/>
      <c r="G127" s="69"/>
      <c r="H127" s="69"/>
    </row>
    <row r="128" spans="1:8" ht="16.2" customHeight="1" thickBot="1" x14ac:dyDescent="0.35">
      <c r="A128" s="240" t="s">
        <v>50</v>
      </c>
      <c r="B128" s="240"/>
      <c r="C128" s="240"/>
      <c r="D128" s="240"/>
      <c r="E128" s="240"/>
      <c r="F128" s="240"/>
      <c r="G128" s="240"/>
      <c r="H128" s="240"/>
    </row>
    <row r="129" spans="1:9" ht="16.2" customHeight="1" x14ac:dyDescent="0.3">
      <c r="A129" s="191" t="s">
        <v>4</v>
      </c>
      <c r="B129" s="192"/>
      <c r="C129" s="223"/>
      <c r="D129" s="195" t="s">
        <v>5</v>
      </c>
      <c r="E129" s="197" t="s">
        <v>6</v>
      </c>
      <c r="F129" s="198"/>
      <c r="G129" s="199"/>
      <c r="H129" s="225" t="s">
        <v>7</v>
      </c>
    </row>
    <row r="130" spans="1:9" ht="16.2" thickBot="1" x14ac:dyDescent="0.35">
      <c r="A130" s="193"/>
      <c r="B130" s="194"/>
      <c r="C130" s="224"/>
      <c r="D130" s="196"/>
      <c r="E130" s="10" t="s">
        <v>8</v>
      </c>
      <c r="F130" s="11" t="s">
        <v>9</v>
      </c>
      <c r="G130" s="11" t="s">
        <v>10</v>
      </c>
      <c r="H130" s="201"/>
    </row>
    <row r="131" spans="1:9" ht="15" thickBot="1" x14ac:dyDescent="0.35">
      <c r="A131" s="184" t="s">
        <v>19</v>
      </c>
      <c r="B131" s="185"/>
      <c r="C131" s="185"/>
      <c r="D131" s="185"/>
      <c r="E131" s="185"/>
      <c r="F131" s="185"/>
      <c r="G131" s="185"/>
      <c r="H131" s="186"/>
    </row>
    <row r="132" spans="1:9" ht="15.6" customHeight="1" x14ac:dyDescent="0.3">
      <c r="A132" s="187" t="s">
        <v>42</v>
      </c>
      <c r="B132" s="188"/>
      <c r="C132" s="227"/>
      <c r="D132" s="12">
        <v>200</v>
      </c>
      <c r="E132" s="93">
        <f>10.75/1000*250</f>
        <v>2.6875</v>
      </c>
      <c r="F132" s="94">
        <f>11.35/1000*250</f>
        <v>2.8374999999999999</v>
      </c>
      <c r="G132" s="94">
        <f>69.82/1000*250</f>
        <v>17.454999999999998</v>
      </c>
      <c r="H132" s="95">
        <f>473/1000*250</f>
        <v>118.25</v>
      </c>
    </row>
    <row r="133" spans="1:9" ht="15.6" customHeight="1" x14ac:dyDescent="0.3">
      <c r="A133" s="174" t="s">
        <v>36</v>
      </c>
      <c r="B133" s="175"/>
      <c r="C133" s="176"/>
      <c r="D133" s="19">
        <v>200</v>
      </c>
      <c r="E133" s="110">
        <f>12.5/150*230</f>
        <v>19.166666666666664</v>
      </c>
      <c r="F133" s="111">
        <f>11.17/150*230</f>
        <v>17.127333333333333</v>
      </c>
      <c r="G133" s="111">
        <f>12.9/150*230</f>
        <v>19.78</v>
      </c>
      <c r="H133" s="112">
        <f>202/150*230</f>
        <v>309.73333333333335</v>
      </c>
      <c r="I133" s="88"/>
    </row>
    <row r="134" spans="1:9" ht="15.6" customHeight="1" x14ac:dyDescent="0.3">
      <c r="A134" s="244" t="s">
        <v>47</v>
      </c>
      <c r="B134" s="245"/>
      <c r="C134" s="246"/>
      <c r="D134" s="85">
        <v>30</v>
      </c>
      <c r="E134" s="86">
        <v>0.34</v>
      </c>
      <c r="F134" s="87">
        <v>0.03</v>
      </c>
      <c r="G134" s="87">
        <v>1.05</v>
      </c>
      <c r="H134" s="89">
        <v>6</v>
      </c>
    </row>
    <row r="135" spans="1:9" ht="15.6" customHeight="1" x14ac:dyDescent="0.3">
      <c r="A135" s="174" t="s">
        <v>43</v>
      </c>
      <c r="B135" s="175"/>
      <c r="C135" s="176"/>
      <c r="D135" s="25">
        <v>50</v>
      </c>
      <c r="E135" s="30">
        <v>4.71</v>
      </c>
      <c r="F135" s="31">
        <v>7.42</v>
      </c>
      <c r="G135" s="31">
        <v>25.58</v>
      </c>
      <c r="H135" s="32">
        <v>188</v>
      </c>
    </row>
    <row r="136" spans="1:9" ht="16.2" customHeight="1" x14ac:dyDescent="0.3">
      <c r="A136" s="174" t="s">
        <v>13</v>
      </c>
      <c r="B136" s="175"/>
      <c r="C136" s="176"/>
      <c r="D136" s="19">
        <v>30</v>
      </c>
      <c r="E136" s="20">
        <v>2.37</v>
      </c>
      <c r="F136" s="22">
        <v>0.30000000000000004</v>
      </c>
      <c r="G136" s="22">
        <v>14.49</v>
      </c>
      <c r="H136" s="24">
        <v>70.5</v>
      </c>
    </row>
    <row r="137" spans="1:9" ht="16.2" customHeight="1" x14ac:dyDescent="0.3">
      <c r="A137" s="174" t="s">
        <v>14</v>
      </c>
      <c r="B137" s="175"/>
      <c r="C137" s="176"/>
      <c r="D137" s="19">
        <v>30</v>
      </c>
      <c r="E137" s="20">
        <v>1.98</v>
      </c>
      <c r="F137" s="22">
        <v>0.36</v>
      </c>
      <c r="G137" s="22">
        <v>10.02</v>
      </c>
      <c r="H137" s="23">
        <v>52.2</v>
      </c>
    </row>
    <row r="138" spans="1:9" ht="16.2" customHeight="1" thickBot="1" x14ac:dyDescent="0.35">
      <c r="A138" s="177" t="s">
        <v>39</v>
      </c>
      <c r="B138" s="178"/>
      <c r="C138" s="179"/>
      <c r="D138" s="43">
        <v>180</v>
      </c>
      <c r="E138" s="64">
        <f>2.2/1000*180</f>
        <v>0.39600000000000002</v>
      </c>
      <c r="F138" s="65">
        <f>0.1/1000*180</f>
        <v>1.8000000000000002E-2</v>
      </c>
      <c r="G138" s="65">
        <f>138.84/1000*180</f>
        <v>24.991199999999999</v>
      </c>
      <c r="H138" s="66">
        <f>565/1000*180</f>
        <v>101.69999999999999</v>
      </c>
    </row>
    <row r="139" spans="1:9" ht="16.2" customHeight="1" thickBot="1" x14ac:dyDescent="0.35">
      <c r="A139" s="169" t="s">
        <v>51</v>
      </c>
      <c r="B139" s="170"/>
      <c r="C139" s="170"/>
      <c r="D139" s="170"/>
      <c r="E139" s="170"/>
      <c r="F139" s="170"/>
      <c r="G139" s="170"/>
      <c r="H139" s="171"/>
    </row>
    <row r="140" spans="1:9" ht="15.6" x14ac:dyDescent="0.3">
      <c r="A140" s="50"/>
      <c r="B140" s="50"/>
      <c r="C140" s="50"/>
      <c r="D140" s="2"/>
      <c r="E140" s="5"/>
      <c r="F140" s="5"/>
      <c r="G140" s="5"/>
      <c r="H140" s="5"/>
    </row>
    <row r="141" spans="1:9" ht="15.6" x14ac:dyDescent="0.3">
      <c r="A141" s="50"/>
      <c r="B141" s="50"/>
      <c r="C141" s="50"/>
      <c r="D141" s="2"/>
      <c r="E141" s="5"/>
      <c r="F141" s="5"/>
      <c r="G141" s="5"/>
      <c r="H141" s="5"/>
    </row>
    <row r="142" spans="1:9" ht="15.6" x14ac:dyDescent="0.3">
      <c r="A142" s="50"/>
      <c r="B142" s="50"/>
      <c r="C142" s="50"/>
      <c r="D142" s="2"/>
      <c r="E142" s="5"/>
      <c r="F142" s="5"/>
      <c r="G142" s="5"/>
      <c r="H142" s="5"/>
    </row>
    <row r="143" spans="1:9" ht="15.6" x14ac:dyDescent="0.3">
      <c r="A143" s="50"/>
      <c r="B143" s="50"/>
      <c r="C143" s="50"/>
      <c r="D143" s="2"/>
      <c r="E143" s="5"/>
      <c r="F143" s="5"/>
      <c r="G143" s="5"/>
      <c r="H143" s="5"/>
    </row>
    <row r="144" spans="1:9" ht="15.6" x14ac:dyDescent="0.3">
      <c r="A144" s="50"/>
      <c r="B144" s="50"/>
      <c r="C144" s="50"/>
      <c r="D144" s="2"/>
      <c r="E144" s="5"/>
      <c r="F144" s="5"/>
      <c r="G144" s="5"/>
      <c r="H144" s="5"/>
    </row>
    <row r="145" spans="1:8" ht="15.6" x14ac:dyDescent="0.3">
      <c r="A145" s="50"/>
      <c r="B145" s="50"/>
      <c r="C145" s="50"/>
      <c r="D145" s="2"/>
      <c r="E145" s="5"/>
      <c r="F145" s="5"/>
      <c r="G145" s="5"/>
      <c r="H145" s="5"/>
    </row>
    <row r="146" spans="1:8" ht="15.6" x14ac:dyDescent="0.3">
      <c r="A146" s="50"/>
      <c r="B146" s="50"/>
      <c r="C146" s="50"/>
      <c r="D146" s="2"/>
      <c r="E146" s="5"/>
      <c r="F146" s="5"/>
      <c r="G146" s="5"/>
      <c r="H146" s="5"/>
    </row>
    <row r="147" spans="1:8" ht="15.6" customHeight="1" x14ac:dyDescent="0.3">
      <c r="A147" s="172"/>
      <c r="B147" s="172"/>
      <c r="C147" s="172"/>
      <c r="D147" s="68"/>
      <c r="E147" s="172"/>
      <c r="F147" s="172"/>
      <c r="G147" s="172"/>
      <c r="H147" s="172"/>
    </row>
    <row r="148" spans="1:8" ht="15.6" customHeight="1" x14ac:dyDescent="0.3">
      <c r="A148" s="173" t="s">
        <v>27</v>
      </c>
      <c r="B148" s="173"/>
      <c r="C148" s="173"/>
      <c r="D148" s="173"/>
      <c r="E148" s="173"/>
      <c r="F148" s="3"/>
      <c r="G148" s="3"/>
      <c r="H148" s="3"/>
    </row>
    <row r="149" spans="1:8" ht="15.6" customHeight="1" x14ac:dyDescent="0.3">
      <c r="A149" s="50"/>
      <c r="B149" s="50"/>
      <c r="C149" s="50"/>
      <c r="D149" s="4"/>
      <c r="E149" s="5"/>
      <c r="F149" s="3"/>
      <c r="G149" s="3"/>
      <c r="H149" s="3"/>
    </row>
    <row r="150" spans="1:8" ht="15.6" customHeight="1" x14ac:dyDescent="0.3">
      <c r="A150" s="173" t="s">
        <v>28</v>
      </c>
      <c r="B150" s="173"/>
      <c r="C150" s="173"/>
      <c r="D150" s="173"/>
      <c r="E150" s="173"/>
      <c r="F150" s="3"/>
      <c r="G150" s="3"/>
      <c r="H150" s="3"/>
    </row>
    <row r="151" spans="1:8" ht="15.6" customHeight="1" x14ac:dyDescent="0.3">
      <c r="A151" s="50"/>
      <c r="B151" s="50"/>
      <c r="C151" s="50"/>
      <c r="D151" s="4"/>
      <c r="E151" s="5"/>
      <c r="F151" s="3"/>
      <c r="G151" s="3"/>
      <c r="H151" s="3"/>
    </row>
    <row r="152" spans="1:8" ht="15.6" customHeight="1" x14ac:dyDescent="0.3">
      <c r="A152" s="173" t="s">
        <v>29</v>
      </c>
      <c r="B152" s="173"/>
      <c r="C152" s="173"/>
      <c r="D152" s="173"/>
      <c r="E152" s="173"/>
      <c r="F152" s="3"/>
      <c r="G152" s="3"/>
      <c r="H152" s="3"/>
    </row>
    <row r="153" spans="1:8" x14ac:dyDescent="0.3">
      <c r="A153" s="3"/>
      <c r="B153" s="3"/>
      <c r="C153" s="3"/>
      <c r="D153" s="68"/>
      <c r="E153" s="3"/>
      <c r="F153" s="3"/>
      <c r="G153" s="3"/>
      <c r="H153" s="3"/>
    </row>
    <row r="154" spans="1:8" x14ac:dyDescent="0.3">
      <c r="A154" s="3"/>
      <c r="B154" s="3"/>
      <c r="C154" s="3"/>
      <c r="D154" s="68"/>
      <c r="E154" s="3"/>
      <c r="F154" s="3"/>
      <c r="G154" s="3"/>
      <c r="H154" s="3"/>
    </row>
    <row r="155" spans="1:8" ht="15.6" x14ac:dyDescent="0.3">
      <c r="A155" s="1"/>
      <c r="B155" s="1"/>
      <c r="C155" s="1"/>
      <c r="D155" s="2"/>
      <c r="E155" s="5"/>
      <c r="F155" s="5"/>
      <c r="G155" s="5"/>
      <c r="H155" s="5"/>
    </row>
    <row r="156" spans="1:8" ht="15.6" x14ac:dyDescent="0.3">
      <c r="A156" s="1"/>
      <c r="B156" s="1"/>
      <c r="C156" s="1"/>
      <c r="D156" s="2"/>
      <c r="E156" s="5"/>
      <c r="F156" s="5"/>
      <c r="G156" s="5"/>
      <c r="H156" s="5"/>
    </row>
    <row r="157" spans="1:8" ht="15.6" x14ac:dyDescent="0.3">
      <c r="A157" s="1"/>
      <c r="B157" s="1"/>
      <c r="C157" s="1"/>
      <c r="D157" s="2"/>
      <c r="E157" s="5"/>
      <c r="F157" s="5"/>
      <c r="G157" s="5"/>
      <c r="H157" s="5"/>
    </row>
    <row r="158" spans="1:8" ht="15.6" x14ac:dyDescent="0.3">
      <c r="A158" s="1"/>
      <c r="B158" s="1"/>
      <c r="C158" s="1"/>
      <c r="D158" s="2"/>
      <c r="E158" s="5"/>
      <c r="F158" s="5"/>
      <c r="G158" s="5"/>
      <c r="H158" s="5"/>
    </row>
    <row r="159" spans="1:8" ht="15.6" x14ac:dyDescent="0.3">
      <c r="A159" s="1"/>
      <c r="B159" s="1"/>
      <c r="C159" s="1"/>
      <c r="D159" s="2"/>
      <c r="E159" s="5"/>
      <c r="F159" s="5"/>
      <c r="G159" s="5"/>
      <c r="H159" s="5"/>
    </row>
    <row r="160" spans="1:8" ht="15.6" x14ac:dyDescent="0.3">
      <c r="A160" s="1"/>
      <c r="B160" s="1"/>
      <c r="C160" s="1"/>
      <c r="D160" s="2"/>
      <c r="E160" s="5"/>
      <c r="F160" s="5"/>
      <c r="G160" s="5"/>
      <c r="H160" s="5"/>
    </row>
    <row r="161" spans="1:8" ht="15.6" x14ac:dyDescent="0.3">
      <c r="A161" s="1"/>
      <c r="B161" s="1"/>
      <c r="C161" s="1"/>
      <c r="D161" s="2"/>
      <c r="E161" s="5"/>
      <c r="F161" s="5"/>
      <c r="G161" s="5"/>
      <c r="H161" s="5"/>
    </row>
    <row r="162" spans="1:8" ht="15.6" x14ac:dyDescent="0.3">
      <c r="A162" s="1"/>
      <c r="B162" s="1"/>
      <c r="C162" s="1"/>
      <c r="D162" s="2"/>
      <c r="E162" s="5"/>
      <c r="F162" s="5"/>
      <c r="G162" s="5"/>
      <c r="H162" s="5"/>
    </row>
    <row r="163" spans="1:8" ht="15.6" x14ac:dyDescent="0.3">
      <c r="A163" s="1"/>
      <c r="B163" s="1"/>
      <c r="C163" s="1"/>
      <c r="D163" s="2"/>
      <c r="E163" s="5"/>
      <c r="F163" s="5"/>
      <c r="G163" s="5"/>
      <c r="H163" s="5"/>
    </row>
    <row r="164" spans="1:8" ht="15.6" x14ac:dyDescent="0.3">
      <c r="A164" s="1"/>
      <c r="B164" s="1"/>
      <c r="C164" s="1"/>
      <c r="D164" s="2"/>
      <c r="E164" s="5"/>
      <c r="F164" s="5"/>
      <c r="G164" s="5"/>
      <c r="H164" s="5"/>
    </row>
    <row r="165" spans="1:8" ht="15.6" x14ac:dyDescent="0.3">
      <c r="A165" s="1"/>
      <c r="B165" s="1"/>
      <c r="C165" s="1"/>
      <c r="D165" s="2"/>
      <c r="E165" s="5"/>
      <c r="F165" s="5"/>
      <c r="G165" s="5"/>
      <c r="H165" s="5"/>
    </row>
    <row r="166" spans="1:8" ht="15.6" x14ac:dyDescent="0.3">
      <c r="A166" s="1"/>
      <c r="B166" s="1"/>
      <c r="C166" s="1"/>
      <c r="D166" s="2"/>
      <c r="E166" s="5"/>
      <c r="F166" s="5"/>
      <c r="G166" s="5"/>
      <c r="H166" s="5"/>
    </row>
    <row r="167" spans="1:8" ht="15.6" x14ac:dyDescent="0.3">
      <c r="A167" s="1"/>
      <c r="B167" s="1"/>
      <c r="C167" s="1"/>
      <c r="D167" s="2"/>
      <c r="E167" s="5"/>
      <c r="F167" s="5"/>
      <c r="G167" s="5"/>
      <c r="H167" s="5"/>
    </row>
    <row r="168" spans="1:8" ht="15.6" x14ac:dyDescent="0.3">
      <c r="A168" s="1"/>
      <c r="B168" s="1"/>
      <c r="C168" s="1"/>
      <c r="D168" s="2"/>
      <c r="E168" s="5"/>
      <c r="F168" s="5"/>
      <c r="G168" s="5"/>
      <c r="H168" s="5"/>
    </row>
    <row r="169" spans="1:8" ht="15.6" x14ac:dyDescent="0.3">
      <c r="A169" s="1"/>
      <c r="B169" s="1"/>
      <c r="C169" s="1"/>
      <c r="D169" s="2"/>
      <c r="E169" s="5"/>
      <c r="F169" s="5"/>
      <c r="G169" s="5"/>
      <c r="H169" s="5"/>
    </row>
    <row r="170" spans="1:8" ht="15.6" x14ac:dyDescent="0.3">
      <c r="A170" s="190" t="s">
        <v>0</v>
      </c>
      <c r="B170" s="190"/>
      <c r="C170" s="190"/>
      <c r="D170" s="2"/>
      <c r="E170" s="5"/>
      <c r="F170" s="5"/>
      <c r="G170" s="5"/>
      <c r="H170" s="5"/>
    </row>
    <row r="171" spans="1:8" ht="15.6" x14ac:dyDescent="0.3">
      <c r="A171" s="190"/>
      <c r="B171" s="190"/>
      <c r="C171" s="190"/>
      <c r="D171" s="2"/>
      <c r="E171" s="5"/>
      <c r="F171" s="5"/>
      <c r="G171" s="5"/>
      <c r="H171" s="5"/>
    </row>
    <row r="172" spans="1:8" ht="15.6" x14ac:dyDescent="0.3">
      <c r="A172" s="190" t="s">
        <v>1</v>
      </c>
      <c r="B172" s="190"/>
      <c r="C172" s="190"/>
      <c r="D172" s="2"/>
      <c r="E172" s="5"/>
      <c r="F172" s="5"/>
      <c r="G172" s="5"/>
      <c r="H172" s="5"/>
    </row>
    <row r="173" spans="1:8" ht="15.6" x14ac:dyDescent="0.3">
      <c r="A173" s="190"/>
      <c r="B173" s="190"/>
      <c r="C173" s="190"/>
      <c r="D173" s="2"/>
      <c r="E173" s="5"/>
      <c r="F173" s="5"/>
      <c r="G173" s="5"/>
      <c r="H173" s="5"/>
    </row>
    <row r="174" spans="1:8" ht="15.6" x14ac:dyDescent="0.3">
      <c r="A174" s="202" t="s">
        <v>66</v>
      </c>
      <c r="B174" s="202"/>
      <c r="C174" s="202"/>
      <c r="D174" s="202"/>
      <c r="E174" s="84"/>
      <c r="F174" s="5"/>
      <c r="G174" s="5"/>
      <c r="H174" s="5"/>
    </row>
    <row r="175" spans="1:8" ht="15.6" x14ac:dyDescent="0.3">
      <c r="A175" s="1"/>
      <c r="B175" s="1"/>
      <c r="C175" s="1"/>
      <c r="D175" s="2"/>
      <c r="E175" s="5"/>
      <c r="F175" s="5"/>
      <c r="G175" s="5"/>
      <c r="H175" s="5"/>
    </row>
    <row r="176" spans="1:8" ht="15.6" x14ac:dyDescent="0.3">
      <c r="A176" s="1"/>
      <c r="B176" s="1"/>
      <c r="C176" s="1"/>
      <c r="D176" s="2"/>
      <c r="E176" s="5"/>
      <c r="F176" s="5"/>
      <c r="G176" s="5"/>
      <c r="H176" s="5"/>
    </row>
    <row r="177" spans="1:8" ht="15.6" x14ac:dyDescent="0.3">
      <c r="A177" s="1"/>
      <c r="B177" s="1"/>
      <c r="C177" s="1"/>
      <c r="D177" s="2"/>
      <c r="E177" s="5"/>
      <c r="F177" s="5"/>
      <c r="G177" s="5"/>
      <c r="H177" s="5"/>
    </row>
    <row r="178" spans="1:8" ht="15.6" x14ac:dyDescent="0.3">
      <c r="A178" s="1"/>
      <c r="B178" s="1"/>
      <c r="C178" s="1"/>
      <c r="D178" s="2"/>
      <c r="E178" s="5"/>
      <c r="F178" s="5"/>
      <c r="G178" s="5"/>
      <c r="H178" s="5"/>
    </row>
    <row r="179" spans="1:8" ht="15.6" x14ac:dyDescent="0.3">
      <c r="A179" s="1"/>
      <c r="B179" s="1"/>
      <c r="C179" s="1"/>
      <c r="D179" s="2"/>
      <c r="E179" s="5"/>
      <c r="F179" s="5"/>
      <c r="G179" s="5"/>
      <c r="H179" s="5"/>
    </row>
    <row r="180" spans="1:8" ht="15.6" x14ac:dyDescent="0.3">
      <c r="A180" s="74"/>
      <c r="B180" s="74"/>
      <c r="C180" s="74"/>
      <c r="D180" s="75"/>
      <c r="E180" s="76"/>
      <c r="F180" s="76"/>
      <c r="G180" s="76"/>
      <c r="H180" s="76"/>
    </row>
    <row r="181" spans="1:8" ht="16.2" customHeight="1" x14ac:dyDescent="0.35">
      <c r="A181" s="203" t="s">
        <v>2</v>
      </c>
      <c r="B181" s="203"/>
      <c r="C181" s="203"/>
      <c r="D181" s="203"/>
      <c r="E181" s="203"/>
      <c r="F181" s="203"/>
      <c r="G181" s="203"/>
      <c r="H181" s="203"/>
    </row>
    <row r="182" spans="1:8" ht="18" x14ac:dyDescent="0.35">
      <c r="A182" s="9"/>
      <c r="B182" s="9"/>
      <c r="C182" s="9"/>
      <c r="D182" s="9"/>
      <c r="E182" s="9"/>
      <c r="F182" s="9"/>
      <c r="G182" s="9"/>
      <c r="H182" s="9"/>
    </row>
    <row r="183" spans="1:8" ht="16.2" thickBot="1" x14ac:dyDescent="0.35">
      <c r="A183" s="240" t="s">
        <v>50</v>
      </c>
      <c r="B183" s="240"/>
      <c r="C183" s="240"/>
      <c r="D183" s="240"/>
      <c r="E183" s="240"/>
      <c r="F183" s="240"/>
      <c r="G183" s="240"/>
      <c r="H183" s="240"/>
    </row>
    <row r="184" spans="1:8" ht="16.2" customHeight="1" x14ac:dyDescent="0.3">
      <c r="A184" s="191" t="s">
        <v>4</v>
      </c>
      <c r="B184" s="192"/>
      <c r="C184" s="223"/>
      <c r="D184" s="195" t="s">
        <v>5</v>
      </c>
      <c r="E184" s="197" t="s">
        <v>6</v>
      </c>
      <c r="F184" s="198"/>
      <c r="G184" s="199"/>
      <c r="H184" s="225" t="s">
        <v>7</v>
      </c>
    </row>
    <row r="185" spans="1:8" ht="16.2" thickBot="1" x14ac:dyDescent="0.35">
      <c r="A185" s="193"/>
      <c r="B185" s="194"/>
      <c r="C185" s="224"/>
      <c r="D185" s="196"/>
      <c r="E185" s="10" t="s">
        <v>8</v>
      </c>
      <c r="F185" s="11" t="s">
        <v>9</v>
      </c>
      <c r="G185" s="11" t="s">
        <v>10</v>
      </c>
      <c r="H185" s="201"/>
    </row>
    <row r="186" spans="1:8" ht="15.6" customHeight="1" thickBot="1" x14ac:dyDescent="0.35">
      <c r="A186" s="184" t="s">
        <v>19</v>
      </c>
      <c r="B186" s="185"/>
      <c r="C186" s="185"/>
      <c r="D186" s="185"/>
      <c r="E186" s="185"/>
      <c r="F186" s="185"/>
      <c r="G186" s="185"/>
      <c r="H186" s="186"/>
    </row>
    <row r="187" spans="1:8" ht="15.6" customHeight="1" x14ac:dyDescent="0.3">
      <c r="A187" s="243" t="s">
        <v>44</v>
      </c>
      <c r="B187" s="208"/>
      <c r="C187" s="209"/>
      <c r="D187" s="12">
        <v>200</v>
      </c>
      <c r="E187" s="16">
        <v>1.27</v>
      </c>
      <c r="F187" s="17">
        <v>3.99</v>
      </c>
      <c r="G187" s="17">
        <v>7.32</v>
      </c>
      <c r="H187" s="18">
        <v>76.2</v>
      </c>
    </row>
    <row r="188" spans="1:8" ht="15.6" customHeight="1" x14ac:dyDescent="0.3">
      <c r="A188" s="174" t="s">
        <v>45</v>
      </c>
      <c r="B188" s="175"/>
      <c r="C188" s="176"/>
      <c r="D188" s="19">
        <v>100</v>
      </c>
      <c r="E188" s="33">
        <v>8.7799999999999994</v>
      </c>
      <c r="F188" s="34">
        <v>4.09</v>
      </c>
      <c r="G188" s="34">
        <v>3.45</v>
      </c>
      <c r="H188" s="24">
        <v>98</v>
      </c>
    </row>
    <row r="189" spans="1:8" ht="16.2" customHeight="1" x14ac:dyDescent="0.3">
      <c r="A189" s="174" t="s">
        <v>48</v>
      </c>
      <c r="B189" s="175"/>
      <c r="C189" s="176"/>
      <c r="D189" s="19">
        <v>150</v>
      </c>
      <c r="E189" s="110">
        <f>24.34/1000*180</f>
        <v>4.3811999999999998</v>
      </c>
      <c r="F189" s="111">
        <f>35.83/1000*180</f>
        <v>6.4493999999999998</v>
      </c>
      <c r="G189" s="111">
        <f>244.56/1000*180</f>
        <v>44.020800000000001</v>
      </c>
      <c r="H189" s="112">
        <f>1398/1000*180</f>
        <v>251.64</v>
      </c>
    </row>
    <row r="190" spans="1:8" ht="16.2" customHeight="1" x14ac:dyDescent="0.3">
      <c r="A190" s="212" t="s">
        <v>47</v>
      </c>
      <c r="B190" s="206"/>
      <c r="C190" s="207"/>
      <c r="D190" s="25">
        <v>30</v>
      </c>
      <c r="E190" s="102">
        <v>0.5</v>
      </c>
      <c r="F190" s="103">
        <v>1.5</v>
      </c>
      <c r="G190" s="103">
        <v>2.54</v>
      </c>
      <c r="H190" s="104">
        <v>25.71</v>
      </c>
    </row>
    <row r="191" spans="1:8" ht="15.6" customHeight="1" x14ac:dyDescent="0.3">
      <c r="A191" s="174" t="s">
        <v>13</v>
      </c>
      <c r="B191" s="175"/>
      <c r="C191" s="176"/>
      <c r="D191" s="19">
        <v>30</v>
      </c>
      <c r="E191" s="20">
        <v>2.37</v>
      </c>
      <c r="F191" s="22">
        <v>0.30000000000000004</v>
      </c>
      <c r="G191" s="22">
        <v>14.49</v>
      </c>
      <c r="H191" s="24">
        <v>70.5</v>
      </c>
    </row>
    <row r="192" spans="1:8" ht="16.2" customHeight="1" x14ac:dyDescent="0.3">
      <c r="A192" s="174" t="s">
        <v>14</v>
      </c>
      <c r="B192" s="175"/>
      <c r="C192" s="176"/>
      <c r="D192" s="19">
        <v>30</v>
      </c>
      <c r="E192" s="20">
        <v>1.98</v>
      </c>
      <c r="F192" s="22">
        <v>0.36</v>
      </c>
      <c r="G192" s="22">
        <v>10.02</v>
      </c>
      <c r="H192" s="23">
        <v>52.2</v>
      </c>
    </row>
    <row r="193" spans="1:8" ht="16.2" customHeight="1" thickBot="1" x14ac:dyDescent="0.35">
      <c r="A193" s="241" t="s">
        <v>25</v>
      </c>
      <c r="B193" s="204"/>
      <c r="C193" s="205"/>
      <c r="D193" s="63">
        <v>180</v>
      </c>
      <c r="E193" s="44">
        <v>0.14000000000000001</v>
      </c>
      <c r="F193" s="45">
        <v>0.14000000000000001</v>
      </c>
      <c r="G193" s="45">
        <v>25.09</v>
      </c>
      <c r="H193" s="113">
        <v>103.14</v>
      </c>
    </row>
    <row r="194" spans="1:8" ht="16.2" customHeight="1" thickBot="1" x14ac:dyDescent="0.35">
      <c r="A194" s="169" t="s">
        <v>51</v>
      </c>
      <c r="B194" s="170"/>
      <c r="C194" s="170"/>
      <c r="D194" s="170"/>
      <c r="E194" s="170"/>
      <c r="F194" s="170"/>
      <c r="G194" s="170"/>
      <c r="H194" s="171"/>
    </row>
    <row r="195" spans="1:8" ht="15.6" x14ac:dyDescent="0.3">
      <c r="A195" s="1"/>
      <c r="B195" s="1"/>
      <c r="C195" s="1"/>
      <c r="D195" s="2"/>
      <c r="E195" s="5"/>
      <c r="F195" s="5"/>
      <c r="G195" s="5"/>
      <c r="H195" s="5"/>
    </row>
    <row r="196" spans="1:8" ht="15.6" x14ac:dyDescent="0.3">
      <c r="A196" s="1"/>
      <c r="B196" s="1"/>
      <c r="C196" s="1"/>
      <c r="D196" s="2"/>
      <c r="E196" s="5"/>
      <c r="F196" s="5"/>
      <c r="G196" s="5"/>
      <c r="H196" s="5"/>
    </row>
    <row r="197" spans="1:8" ht="15.6" x14ac:dyDescent="0.3">
      <c r="A197" s="1"/>
      <c r="B197" s="1"/>
      <c r="C197" s="1"/>
      <c r="D197" s="2"/>
      <c r="E197" s="5"/>
      <c r="F197" s="5"/>
      <c r="G197" s="5"/>
      <c r="H197" s="5"/>
    </row>
    <row r="198" spans="1:8" ht="15.6" x14ac:dyDescent="0.3">
      <c r="A198" s="1"/>
      <c r="B198" s="1"/>
      <c r="C198" s="1"/>
      <c r="D198" s="2"/>
      <c r="E198" s="5"/>
      <c r="F198" s="5"/>
      <c r="G198" s="5"/>
      <c r="H198" s="5"/>
    </row>
    <row r="199" spans="1:8" ht="15.6" x14ac:dyDescent="0.3">
      <c r="A199" s="1"/>
      <c r="B199" s="1"/>
      <c r="C199" s="1"/>
      <c r="D199" s="2"/>
      <c r="E199" s="5"/>
      <c r="F199" s="5"/>
      <c r="G199" s="5"/>
      <c r="H199" s="5"/>
    </row>
    <row r="200" spans="1:8" ht="15.6" customHeight="1" x14ac:dyDescent="0.3">
      <c r="A200" s="1"/>
      <c r="B200" s="1"/>
      <c r="C200" s="1"/>
      <c r="D200" s="2"/>
      <c r="E200" s="5"/>
      <c r="F200" s="5"/>
      <c r="G200" s="5"/>
      <c r="H200" s="5"/>
    </row>
    <row r="201" spans="1:8" ht="15.6" x14ac:dyDescent="0.3">
      <c r="A201" s="1"/>
      <c r="B201" s="1"/>
      <c r="C201" s="1"/>
      <c r="D201" s="2"/>
      <c r="E201" s="5"/>
      <c r="F201" s="5"/>
      <c r="G201" s="5"/>
      <c r="H201" s="5"/>
    </row>
    <row r="202" spans="1:8" ht="15.6" customHeight="1" x14ac:dyDescent="0.3">
      <c r="A202" s="1"/>
      <c r="B202" s="1"/>
      <c r="C202" s="1"/>
      <c r="D202" s="2"/>
      <c r="E202" s="5"/>
      <c r="F202" s="5"/>
      <c r="G202" s="5"/>
      <c r="H202" s="5"/>
    </row>
    <row r="203" spans="1:8" ht="15.6" customHeight="1" x14ac:dyDescent="0.3">
      <c r="A203" s="1"/>
      <c r="B203" s="1"/>
      <c r="C203" s="1"/>
      <c r="D203" s="2"/>
      <c r="E203" s="5"/>
      <c r="F203" s="5"/>
      <c r="G203" s="5"/>
      <c r="H203" s="5"/>
    </row>
    <row r="204" spans="1:8" ht="15.6" customHeight="1" x14ac:dyDescent="0.3">
      <c r="A204" s="1"/>
      <c r="B204" s="1"/>
      <c r="C204" s="1"/>
      <c r="D204" s="2"/>
      <c r="E204" s="5"/>
      <c r="F204" s="5"/>
      <c r="G204" s="5"/>
      <c r="H204" s="5"/>
    </row>
    <row r="205" spans="1:8" ht="15.6" customHeight="1" x14ac:dyDescent="0.3">
      <c r="A205" s="173" t="s">
        <v>27</v>
      </c>
      <c r="B205" s="173"/>
      <c r="C205" s="173"/>
      <c r="D205" s="173"/>
      <c r="E205" s="173"/>
      <c r="F205" s="5"/>
      <c r="G205" s="5"/>
      <c r="H205" s="5"/>
    </row>
    <row r="206" spans="1:8" ht="15.6" x14ac:dyDescent="0.3">
      <c r="A206" s="50"/>
      <c r="B206" s="50"/>
      <c r="C206" s="50"/>
      <c r="D206" s="4"/>
      <c r="E206" s="5"/>
      <c r="F206" s="5"/>
      <c r="G206" s="5"/>
      <c r="H206" s="5"/>
    </row>
    <row r="207" spans="1:8" ht="15.6" customHeight="1" x14ac:dyDescent="0.3">
      <c r="A207" s="173" t="s">
        <v>28</v>
      </c>
      <c r="B207" s="173"/>
      <c r="C207" s="173"/>
      <c r="D207" s="173"/>
      <c r="E207" s="173"/>
      <c r="F207" s="5"/>
      <c r="G207" s="5"/>
      <c r="H207" s="5"/>
    </row>
    <row r="208" spans="1:8" ht="15.6" x14ac:dyDescent="0.3">
      <c r="A208" s="50"/>
      <c r="B208" s="50"/>
      <c r="C208" s="50"/>
      <c r="D208" s="4"/>
      <c r="E208" s="5"/>
      <c r="F208" s="5"/>
      <c r="G208" s="5"/>
      <c r="H208" s="5"/>
    </row>
    <row r="209" spans="1:8" ht="15.6" customHeight="1" x14ac:dyDescent="0.3">
      <c r="A209" s="173" t="s">
        <v>29</v>
      </c>
      <c r="B209" s="173"/>
      <c r="C209" s="173"/>
      <c r="D209" s="173"/>
      <c r="E209" s="173"/>
      <c r="F209" s="5"/>
      <c r="G209" s="5"/>
      <c r="H209" s="5"/>
    </row>
    <row r="210" spans="1:8" ht="15.6" x14ac:dyDescent="0.3">
      <c r="A210" s="78"/>
      <c r="B210" s="78"/>
      <c r="C210" s="78"/>
      <c r="D210" s="79"/>
      <c r="E210" s="80"/>
      <c r="F210" s="80"/>
      <c r="G210" s="80"/>
      <c r="H210" s="80"/>
    </row>
    <row r="211" spans="1:8" ht="15.6" x14ac:dyDescent="0.3">
      <c r="A211" s="1"/>
      <c r="B211" s="1"/>
      <c r="C211" s="1"/>
      <c r="D211" s="2"/>
      <c r="E211" s="5"/>
      <c r="F211" s="5"/>
      <c r="G211" s="5"/>
      <c r="H211" s="5"/>
    </row>
    <row r="212" spans="1:8" ht="15.6" x14ac:dyDescent="0.3">
      <c r="A212" s="1"/>
      <c r="B212" s="1"/>
      <c r="C212" s="1"/>
      <c r="D212" s="2"/>
      <c r="E212" s="5"/>
      <c r="F212" s="5"/>
      <c r="G212" s="5"/>
      <c r="H212" s="5"/>
    </row>
    <row r="213" spans="1:8" ht="15.6" x14ac:dyDescent="0.3">
      <c r="A213" s="1"/>
      <c r="B213" s="1"/>
      <c r="C213" s="1"/>
      <c r="D213" s="2"/>
      <c r="E213" s="5"/>
      <c r="F213" s="5"/>
      <c r="G213" s="5"/>
      <c r="H213" s="5"/>
    </row>
    <row r="214" spans="1:8" ht="15.6" x14ac:dyDescent="0.3">
      <c r="A214" s="1"/>
      <c r="B214" s="1"/>
      <c r="C214" s="1"/>
      <c r="D214" s="2"/>
      <c r="E214" s="5"/>
      <c r="F214" s="5"/>
      <c r="G214" s="5"/>
      <c r="H214" s="5"/>
    </row>
    <row r="215" spans="1:8" ht="15.6" x14ac:dyDescent="0.3">
      <c r="A215" s="1"/>
      <c r="B215" s="1"/>
      <c r="C215" s="1"/>
      <c r="D215" s="2"/>
      <c r="E215" s="5"/>
      <c r="F215" s="5"/>
      <c r="G215" s="5"/>
      <c r="H215" s="5"/>
    </row>
    <row r="216" spans="1:8" ht="15.6" x14ac:dyDescent="0.3">
      <c r="A216" s="1"/>
      <c r="B216" s="1"/>
      <c r="C216" s="1"/>
      <c r="D216" s="2"/>
      <c r="E216" s="5"/>
      <c r="F216" s="5"/>
      <c r="G216" s="5"/>
      <c r="H216" s="5"/>
    </row>
    <row r="217" spans="1:8" ht="15.6" x14ac:dyDescent="0.3">
      <c r="A217" s="1"/>
      <c r="B217" s="1"/>
      <c r="C217" s="1"/>
      <c r="D217" s="2"/>
      <c r="E217" s="5"/>
      <c r="F217" s="5"/>
      <c r="G217" s="5"/>
      <c r="H217" s="5"/>
    </row>
    <row r="218" spans="1:8" ht="15.6" x14ac:dyDescent="0.3">
      <c r="A218" s="1"/>
      <c r="B218" s="1"/>
      <c r="C218" s="1"/>
      <c r="D218" s="2"/>
      <c r="E218" s="5"/>
      <c r="F218" s="5"/>
      <c r="G218" s="5"/>
      <c r="H218" s="5"/>
    </row>
    <row r="219" spans="1:8" ht="15.6" x14ac:dyDescent="0.3">
      <c r="A219" s="1"/>
      <c r="B219" s="1"/>
      <c r="C219" s="1"/>
      <c r="D219" s="2"/>
      <c r="E219" s="5"/>
      <c r="F219" s="5"/>
      <c r="G219" s="5"/>
      <c r="H219" s="5"/>
    </row>
    <row r="220" spans="1:8" ht="15.6" x14ac:dyDescent="0.3">
      <c r="A220" s="1"/>
      <c r="B220" s="1"/>
      <c r="C220" s="1"/>
      <c r="D220" s="2"/>
      <c r="E220" s="5"/>
      <c r="F220" s="5"/>
      <c r="G220" s="5"/>
      <c r="H220" s="5"/>
    </row>
    <row r="221" spans="1:8" ht="15.6" x14ac:dyDescent="0.3">
      <c r="A221" s="1"/>
      <c r="B221" s="1"/>
      <c r="C221" s="1"/>
      <c r="D221" s="2"/>
      <c r="E221" s="5"/>
      <c r="F221" s="5"/>
      <c r="G221" s="5"/>
      <c r="H221" s="5"/>
    </row>
    <row r="222" spans="1:8" ht="15.6" x14ac:dyDescent="0.3">
      <c r="A222" s="1"/>
      <c r="B222" s="1"/>
      <c r="C222" s="1"/>
      <c r="D222" s="2"/>
      <c r="E222" s="5"/>
      <c r="F222" s="5"/>
      <c r="G222" s="5"/>
      <c r="H222" s="5"/>
    </row>
    <row r="223" spans="1:8" ht="15.6" x14ac:dyDescent="0.3">
      <c r="A223" s="1"/>
      <c r="B223" s="1"/>
      <c r="C223" s="1"/>
      <c r="D223" s="2"/>
      <c r="E223" s="5"/>
      <c r="F223" s="5"/>
      <c r="G223" s="5"/>
      <c r="H223" s="5"/>
    </row>
    <row r="224" spans="1:8" ht="15.6" x14ac:dyDescent="0.3">
      <c r="A224" s="1"/>
      <c r="B224" s="1"/>
      <c r="C224" s="1"/>
      <c r="D224" s="2"/>
      <c r="E224" s="5"/>
      <c r="F224" s="5"/>
      <c r="G224" s="5"/>
      <c r="H224" s="5"/>
    </row>
    <row r="225" spans="1:8" ht="15.6" x14ac:dyDescent="0.3">
      <c r="A225" s="190" t="s">
        <v>0</v>
      </c>
      <c r="B225" s="190"/>
      <c r="C225" s="190"/>
      <c r="D225" s="2"/>
      <c r="E225" s="5"/>
      <c r="F225" s="5"/>
      <c r="G225" s="5"/>
      <c r="H225" s="5"/>
    </row>
    <row r="226" spans="1:8" ht="15.6" x14ac:dyDescent="0.3">
      <c r="A226" s="190"/>
      <c r="B226" s="190"/>
      <c r="C226" s="190"/>
      <c r="D226" s="2"/>
      <c r="E226" s="5"/>
      <c r="F226" s="5"/>
      <c r="G226" s="5"/>
      <c r="H226" s="5"/>
    </row>
    <row r="227" spans="1:8" ht="15.6" x14ac:dyDescent="0.3">
      <c r="A227" s="190" t="s">
        <v>1</v>
      </c>
      <c r="B227" s="190"/>
      <c r="C227" s="190"/>
      <c r="D227" s="2"/>
      <c r="E227" s="5"/>
      <c r="F227" s="5"/>
      <c r="G227" s="5"/>
      <c r="H227" s="5"/>
    </row>
    <row r="228" spans="1:8" ht="15.6" x14ac:dyDescent="0.3">
      <c r="A228" s="190"/>
      <c r="B228" s="190"/>
      <c r="C228" s="190"/>
      <c r="D228" s="2"/>
      <c r="E228" s="5"/>
      <c r="F228" s="5"/>
      <c r="G228" s="5"/>
      <c r="H228" s="5"/>
    </row>
    <row r="229" spans="1:8" ht="15.6" x14ac:dyDescent="0.3">
      <c r="A229" s="202" t="s">
        <v>67</v>
      </c>
      <c r="B229" s="202"/>
      <c r="C229" s="202"/>
      <c r="D229" s="202"/>
      <c r="E229" s="84"/>
      <c r="F229" s="5"/>
      <c r="G229" s="5"/>
      <c r="H229" s="5"/>
    </row>
    <row r="230" spans="1:8" ht="15.6" x14ac:dyDescent="0.3">
      <c r="A230" s="1"/>
      <c r="B230" s="1"/>
      <c r="C230" s="1"/>
      <c r="D230" s="2"/>
      <c r="E230" s="5"/>
      <c r="F230" s="5"/>
      <c r="G230" s="5"/>
      <c r="H230" s="5"/>
    </row>
    <row r="231" spans="1:8" ht="15.6" x14ac:dyDescent="0.3">
      <c r="A231" s="50"/>
      <c r="B231" s="50"/>
      <c r="C231" s="50"/>
      <c r="D231" s="2"/>
      <c r="E231" s="5"/>
      <c r="F231" s="5"/>
      <c r="G231" s="5"/>
      <c r="H231" s="5"/>
    </row>
    <row r="232" spans="1:8" ht="15.6" x14ac:dyDescent="0.3">
      <c r="A232" s="50"/>
      <c r="B232" s="50"/>
      <c r="C232" s="50"/>
      <c r="D232" s="2"/>
      <c r="E232" s="5"/>
      <c r="F232" s="5"/>
      <c r="G232" s="5"/>
      <c r="H232" s="5"/>
    </row>
    <row r="233" spans="1:8" ht="16.2" customHeight="1" x14ac:dyDescent="0.3">
      <c r="A233" s="50"/>
      <c r="B233" s="50"/>
      <c r="C233" s="50"/>
      <c r="D233" s="2"/>
      <c r="E233" s="5"/>
      <c r="F233" s="5"/>
      <c r="G233" s="5"/>
      <c r="H233" s="5"/>
    </row>
    <row r="234" spans="1:8" ht="18" x14ac:dyDescent="0.35">
      <c r="A234" s="203" t="s">
        <v>2</v>
      </c>
      <c r="B234" s="203"/>
      <c r="C234" s="203"/>
      <c r="D234" s="203"/>
      <c r="E234" s="203"/>
      <c r="F234" s="203"/>
      <c r="G234" s="203"/>
      <c r="H234" s="203"/>
    </row>
    <row r="235" spans="1:8" ht="18" x14ac:dyDescent="0.35">
      <c r="A235" s="9"/>
      <c r="B235" s="9"/>
      <c r="C235" s="9"/>
      <c r="D235" s="9"/>
      <c r="E235" s="9"/>
      <c r="F235" s="9"/>
      <c r="G235" s="9"/>
      <c r="H235" s="9"/>
    </row>
    <row r="236" spans="1:8" ht="16.2" customHeight="1" thickBot="1" x14ac:dyDescent="0.35">
      <c r="A236" s="240" t="s">
        <v>50</v>
      </c>
      <c r="B236" s="240"/>
      <c r="C236" s="240"/>
      <c r="D236" s="240"/>
      <c r="E236" s="240"/>
      <c r="F236" s="240"/>
      <c r="G236" s="240"/>
      <c r="H236" s="240"/>
    </row>
    <row r="237" spans="1:8" ht="16.2" customHeight="1" x14ac:dyDescent="0.3">
      <c r="A237" s="191" t="s">
        <v>4</v>
      </c>
      <c r="B237" s="192"/>
      <c r="C237" s="223"/>
      <c r="D237" s="195" t="s">
        <v>5</v>
      </c>
      <c r="E237" s="197" t="s">
        <v>6</v>
      </c>
      <c r="F237" s="198"/>
      <c r="G237" s="199"/>
      <c r="H237" s="225" t="s">
        <v>7</v>
      </c>
    </row>
    <row r="238" spans="1:8" ht="15.6" customHeight="1" thickBot="1" x14ac:dyDescent="0.35">
      <c r="A238" s="193"/>
      <c r="B238" s="194"/>
      <c r="C238" s="224"/>
      <c r="D238" s="196"/>
      <c r="E238" s="10" t="s">
        <v>8</v>
      </c>
      <c r="F238" s="11" t="s">
        <v>9</v>
      </c>
      <c r="G238" s="11" t="s">
        <v>10</v>
      </c>
      <c r="H238" s="201"/>
    </row>
    <row r="239" spans="1:8" ht="15.6" customHeight="1" thickBot="1" x14ac:dyDescent="0.35">
      <c r="A239" s="184" t="s">
        <v>19</v>
      </c>
      <c r="B239" s="185"/>
      <c r="C239" s="185"/>
      <c r="D239" s="185"/>
      <c r="E239" s="185"/>
      <c r="F239" s="185"/>
      <c r="G239" s="185"/>
      <c r="H239" s="186"/>
    </row>
    <row r="240" spans="1:8" ht="15.6" customHeight="1" x14ac:dyDescent="0.3">
      <c r="A240" s="208" t="s">
        <v>46</v>
      </c>
      <c r="B240" s="208"/>
      <c r="C240" s="209"/>
      <c r="D240" s="12">
        <v>200</v>
      </c>
      <c r="E240" s="93">
        <v>1.97</v>
      </c>
      <c r="F240" s="94">
        <v>2.71</v>
      </c>
      <c r="G240" s="94">
        <v>12.11</v>
      </c>
      <c r="H240" s="95">
        <v>85.75</v>
      </c>
    </row>
    <row r="241" spans="1:8" ht="15.6" customHeight="1" x14ac:dyDescent="0.3">
      <c r="A241" s="210" t="s">
        <v>32</v>
      </c>
      <c r="B241" s="210"/>
      <c r="C241" s="211"/>
      <c r="D241" s="25">
        <v>150</v>
      </c>
      <c r="E241" s="114">
        <v>3.68</v>
      </c>
      <c r="F241" s="111">
        <v>5.76</v>
      </c>
      <c r="G241" s="111">
        <v>24.53</v>
      </c>
      <c r="H241" s="115">
        <v>164.7</v>
      </c>
    </row>
    <row r="242" spans="1:8" ht="16.2" customHeight="1" x14ac:dyDescent="0.3">
      <c r="A242" s="206" t="s">
        <v>49</v>
      </c>
      <c r="B242" s="206"/>
      <c r="C242" s="207"/>
      <c r="D242" s="25">
        <v>100</v>
      </c>
      <c r="E242" s="96">
        <f>8.46/90*100</f>
        <v>9.4000000000000021</v>
      </c>
      <c r="F242" s="97">
        <f>9.85/90*100</f>
        <v>10.944444444444445</v>
      </c>
      <c r="G242" s="97">
        <f>10.36/90*100</f>
        <v>11.511111111111111</v>
      </c>
      <c r="H242" s="98">
        <f>164/90*100</f>
        <v>182.22222222222223</v>
      </c>
    </row>
    <row r="243" spans="1:8" ht="16.2" customHeight="1" x14ac:dyDescent="0.3">
      <c r="A243" s="212" t="s">
        <v>47</v>
      </c>
      <c r="B243" s="206"/>
      <c r="C243" s="207"/>
      <c r="D243" s="19">
        <v>30</v>
      </c>
      <c r="E243" s="90">
        <f>13.12/1000*30</f>
        <v>0.39360000000000001</v>
      </c>
      <c r="F243" s="91">
        <f>32.49/1000*30</f>
        <v>0.97470000000000012</v>
      </c>
      <c r="G243" s="91">
        <v>5.0747999999999998</v>
      </c>
      <c r="H243" s="92">
        <f>604/1000*30</f>
        <v>18.12</v>
      </c>
    </row>
    <row r="244" spans="1:8" ht="15.6" customHeight="1" x14ac:dyDescent="0.3">
      <c r="A244" s="175" t="s">
        <v>13</v>
      </c>
      <c r="B244" s="175"/>
      <c r="C244" s="176"/>
      <c r="D244" s="19">
        <v>30</v>
      </c>
      <c r="E244" s="20">
        <v>2.37</v>
      </c>
      <c r="F244" s="22">
        <v>0.3</v>
      </c>
      <c r="G244" s="22">
        <v>14.49</v>
      </c>
      <c r="H244" s="24">
        <v>70.5</v>
      </c>
    </row>
    <row r="245" spans="1:8" ht="15.6" customHeight="1" x14ac:dyDescent="0.3">
      <c r="A245" s="206" t="s">
        <v>14</v>
      </c>
      <c r="B245" s="206"/>
      <c r="C245" s="207"/>
      <c r="D245" s="25">
        <v>30</v>
      </c>
      <c r="E245" s="26">
        <v>1.98</v>
      </c>
      <c r="F245" s="27">
        <v>0.36</v>
      </c>
      <c r="G245" s="27">
        <v>10.02</v>
      </c>
      <c r="H245" s="28">
        <v>52.2</v>
      </c>
    </row>
    <row r="246" spans="1:8" ht="16.2" customHeight="1" thickBot="1" x14ac:dyDescent="0.35">
      <c r="A246" s="204" t="s">
        <v>25</v>
      </c>
      <c r="B246" s="204"/>
      <c r="C246" s="205"/>
      <c r="D246" s="63">
        <v>180</v>
      </c>
      <c r="E246" s="116">
        <v>0.14000000000000001</v>
      </c>
      <c r="F246" s="45">
        <v>0.14000000000000001</v>
      </c>
      <c r="G246" s="45">
        <v>25.09</v>
      </c>
      <c r="H246" s="113">
        <v>103.14</v>
      </c>
    </row>
    <row r="247" spans="1:8" ht="16.2" customHeight="1" thickBot="1" x14ac:dyDescent="0.35">
      <c r="A247" s="169" t="s">
        <v>51</v>
      </c>
      <c r="B247" s="170"/>
      <c r="C247" s="170"/>
      <c r="D247" s="170"/>
      <c r="E247" s="170"/>
      <c r="F247" s="170"/>
      <c r="G247" s="170"/>
      <c r="H247" s="171"/>
    </row>
    <row r="248" spans="1:8" x14ac:dyDescent="0.3">
      <c r="A248" s="242"/>
      <c r="B248" s="242"/>
      <c r="C248" s="242"/>
      <c r="D248" s="68"/>
      <c r="E248" s="242"/>
      <c r="F248" s="242"/>
      <c r="G248" s="242"/>
      <c r="H248" s="242"/>
    </row>
    <row r="249" spans="1:8" x14ac:dyDescent="0.3">
      <c r="A249" s="3"/>
      <c r="B249" s="3"/>
      <c r="C249" s="3"/>
      <c r="D249" s="68"/>
      <c r="E249" s="3"/>
      <c r="F249" s="3"/>
      <c r="G249" s="3"/>
      <c r="H249" s="3"/>
    </row>
    <row r="250" spans="1:8" x14ac:dyDescent="0.3">
      <c r="A250" s="3"/>
      <c r="B250" s="3"/>
      <c r="C250" s="3"/>
      <c r="D250" s="68"/>
      <c r="E250" s="3"/>
      <c r="F250" s="3"/>
      <c r="G250" s="3"/>
      <c r="H250" s="3"/>
    </row>
    <row r="251" spans="1:8" x14ac:dyDescent="0.3">
      <c r="A251" s="3"/>
      <c r="B251" s="3"/>
      <c r="C251" s="3"/>
      <c r="D251" s="68"/>
      <c r="E251" s="3"/>
      <c r="F251" s="3"/>
      <c r="G251" s="3"/>
      <c r="H251" s="3"/>
    </row>
    <row r="252" spans="1:8" x14ac:dyDescent="0.3">
      <c r="A252" s="3"/>
      <c r="B252" s="3"/>
      <c r="C252" s="3"/>
      <c r="D252" s="68"/>
      <c r="E252" s="3"/>
      <c r="F252" s="3"/>
      <c r="G252" s="3"/>
      <c r="H252" s="3"/>
    </row>
    <row r="253" spans="1:8" ht="15.6" customHeight="1" x14ac:dyDescent="0.3">
      <c r="A253" s="3"/>
      <c r="B253" s="3"/>
      <c r="C253" s="3"/>
      <c r="D253" s="68"/>
      <c r="E253" s="3"/>
      <c r="F253" s="3"/>
      <c r="G253" s="3"/>
      <c r="H253" s="3"/>
    </row>
    <row r="254" spans="1:8" x14ac:dyDescent="0.3">
      <c r="A254" s="3"/>
      <c r="B254" s="3"/>
      <c r="C254" s="3"/>
      <c r="D254" s="68"/>
      <c r="E254" s="3"/>
      <c r="F254" s="3"/>
      <c r="G254" s="3"/>
      <c r="H254" s="3"/>
    </row>
    <row r="255" spans="1:8" ht="15.6" customHeight="1" x14ac:dyDescent="0.3">
      <c r="A255" s="3"/>
      <c r="B255" s="3"/>
      <c r="C255" s="3"/>
      <c r="D255" s="68"/>
      <c r="E255" s="3"/>
      <c r="F255" s="3"/>
      <c r="G255" s="3"/>
      <c r="H255" s="3"/>
    </row>
    <row r="256" spans="1:8" x14ac:dyDescent="0.3">
      <c r="A256" s="3"/>
      <c r="B256" s="3"/>
      <c r="C256" s="3"/>
      <c r="D256" s="68"/>
      <c r="E256" s="3"/>
      <c r="F256" s="3"/>
      <c r="G256" s="3"/>
      <c r="H256" s="3"/>
    </row>
    <row r="257" spans="1:8" ht="15.6" customHeight="1" x14ac:dyDescent="0.3">
      <c r="A257" s="173" t="s">
        <v>27</v>
      </c>
      <c r="B257" s="173"/>
      <c r="C257" s="173"/>
      <c r="D257" s="173"/>
      <c r="E257" s="173"/>
    </row>
    <row r="258" spans="1:8" ht="15.6" x14ac:dyDescent="0.3">
      <c r="A258" s="50"/>
      <c r="B258" s="50"/>
      <c r="C258" s="50"/>
      <c r="D258" s="4"/>
      <c r="E258" s="5"/>
    </row>
    <row r="259" spans="1:8" ht="15.6" customHeight="1" x14ac:dyDescent="0.3">
      <c r="A259" s="173" t="s">
        <v>28</v>
      </c>
      <c r="B259" s="173"/>
      <c r="C259" s="173"/>
      <c r="D259" s="173"/>
      <c r="E259" s="173"/>
    </row>
    <row r="260" spans="1:8" ht="15.6" x14ac:dyDescent="0.3">
      <c r="A260" s="50"/>
      <c r="B260" s="50"/>
      <c r="C260" s="50"/>
      <c r="D260" s="4"/>
      <c r="E260" s="5"/>
    </row>
    <row r="261" spans="1:8" ht="15.6" customHeight="1" x14ac:dyDescent="0.3">
      <c r="A261" s="173" t="s">
        <v>29</v>
      </c>
      <c r="B261" s="173"/>
      <c r="C261" s="173"/>
      <c r="D261" s="173"/>
      <c r="E261" s="173"/>
    </row>
    <row r="264" spans="1:8" ht="15.6" x14ac:dyDescent="0.3">
      <c r="A264" s="1"/>
      <c r="B264" s="1"/>
      <c r="C264" s="1"/>
      <c r="D264" s="2"/>
      <c r="E264" s="3"/>
      <c r="F264" s="3"/>
      <c r="G264" s="3"/>
      <c r="H264" s="3"/>
    </row>
    <row r="265" spans="1:8" ht="15.6" x14ac:dyDescent="0.3">
      <c r="A265" s="1"/>
      <c r="B265" s="1"/>
      <c r="C265" s="1"/>
      <c r="D265" s="2"/>
      <c r="E265" s="3"/>
      <c r="F265" s="3"/>
      <c r="G265" s="3"/>
      <c r="H265" s="3"/>
    </row>
    <row r="266" spans="1:8" ht="15.6" x14ac:dyDescent="0.3">
      <c r="A266" s="1"/>
      <c r="B266" s="1"/>
      <c r="C266" s="1"/>
      <c r="D266" s="2"/>
      <c r="E266" s="3"/>
      <c r="F266" s="3"/>
      <c r="G266" s="3"/>
      <c r="H266" s="3"/>
    </row>
    <row r="267" spans="1:8" ht="15.6" x14ac:dyDescent="0.3">
      <c r="A267" s="1"/>
      <c r="B267" s="1"/>
      <c r="C267" s="1"/>
      <c r="D267" s="2"/>
      <c r="E267" s="3"/>
      <c r="F267" s="3"/>
      <c r="G267" s="3"/>
      <c r="H267" s="3"/>
    </row>
    <row r="268" spans="1:8" ht="15.6" x14ac:dyDescent="0.3">
      <c r="A268" s="1"/>
      <c r="B268" s="1"/>
      <c r="C268" s="1"/>
      <c r="D268" s="2"/>
      <c r="E268" s="3"/>
      <c r="F268" s="3"/>
      <c r="G268" s="3"/>
      <c r="H268" s="3"/>
    </row>
    <row r="269" spans="1:8" ht="15.6" x14ac:dyDescent="0.3">
      <c r="A269" s="1"/>
      <c r="B269" s="1"/>
      <c r="C269" s="1"/>
      <c r="D269" s="2"/>
      <c r="E269" s="3"/>
      <c r="F269" s="3"/>
      <c r="G269" s="3"/>
      <c r="H269" s="3"/>
    </row>
    <row r="270" spans="1:8" ht="15.6" x14ac:dyDescent="0.3">
      <c r="A270" s="1"/>
      <c r="B270" s="1"/>
      <c r="C270" s="1"/>
      <c r="D270" s="2"/>
      <c r="E270" s="3"/>
      <c r="F270" s="3"/>
      <c r="G270" s="3"/>
      <c r="H270" s="3"/>
    </row>
    <row r="271" spans="1:8" ht="15.6" x14ac:dyDescent="0.3">
      <c r="A271" s="1"/>
      <c r="B271" s="1"/>
      <c r="C271" s="1"/>
      <c r="D271" s="2"/>
      <c r="E271" s="3"/>
      <c r="F271" s="3"/>
      <c r="G271" s="3"/>
      <c r="H271" s="3"/>
    </row>
    <row r="272" spans="1:8" ht="15.6" x14ac:dyDescent="0.3">
      <c r="A272" s="1"/>
      <c r="B272" s="1"/>
      <c r="C272" s="1"/>
      <c r="D272" s="2"/>
      <c r="E272" s="3"/>
      <c r="F272" s="3"/>
      <c r="G272" s="3"/>
      <c r="H272" s="3"/>
    </row>
    <row r="273" spans="1:8" ht="15.6" x14ac:dyDescent="0.3">
      <c r="A273" s="1"/>
      <c r="B273" s="1"/>
      <c r="C273" s="1"/>
      <c r="D273" s="2"/>
      <c r="E273" s="3"/>
      <c r="F273" s="3"/>
      <c r="G273" s="3"/>
      <c r="H273" s="3"/>
    </row>
  </sheetData>
  <mergeCells count="121">
    <mergeCell ref="A8:C8"/>
    <mergeCell ref="A9:C9"/>
    <mergeCell ref="A10:D10"/>
    <mergeCell ref="A5:C5"/>
    <mergeCell ref="A6:C6"/>
    <mergeCell ref="A7:C7"/>
    <mergeCell ref="A27:C27"/>
    <mergeCell ref="A28:C28"/>
    <mergeCell ref="A29:C29"/>
    <mergeCell ref="A24:C24"/>
    <mergeCell ref="A25:C25"/>
    <mergeCell ref="A26:C26"/>
    <mergeCell ref="A22:H22"/>
    <mergeCell ref="A23:C23"/>
    <mergeCell ref="A17:H17"/>
    <mergeCell ref="A19:H19"/>
    <mergeCell ref="A20:C21"/>
    <mergeCell ref="D20:D21"/>
    <mergeCell ref="E20:G20"/>
    <mergeCell ref="H20:H21"/>
    <mergeCell ref="A62:C62"/>
    <mergeCell ref="A63:C63"/>
    <mergeCell ref="A64:D64"/>
    <mergeCell ref="A43:E43"/>
    <mergeCell ref="A60:C60"/>
    <mergeCell ref="A61:C61"/>
    <mergeCell ref="A30:H30"/>
    <mergeCell ref="A39:E39"/>
    <mergeCell ref="A41:E41"/>
    <mergeCell ref="A81:C81"/>
    <mergeCell ref="A82:C82"/>
    <mergeCell ref="A77:C77"/>
    <mergeCell ref="A78:C78"/>
    <mergeCell ref="A79:C79"/>
    <mergeCell ref="A75:H75"/>
    <mergeCell ref="A76:C76"/>
    <mergeCell ref="A70:H70"/>
    <mergeCell ref="A72:H72"/>
    <mergeCell ref="A73:C74"/>
    <mergeCell ref="D73:D74"/>
    <mergeCell ref="E73:G73"/>
    <mergeCell ref="H73:H74"/>
    <mergeCell ref="A117:C117"/>
    <mergeCell ref="A118:C118"/>
    <mergeCell ref="A119:D119"/>
    <mergeCell ref="A98:E98"/>
    <mergeCell ref="F102:H102"/>
    <mergeCell ref="A115:C115"/>
    <mergeCell ref="A116:C116"/>
    <mergeCell ref="A83:H83"/>
    <mergeCell ref="A94:E94"/>
    <mergeCell ref="A96:E96"/>
    <mergeCell ref="A133:C133"/>
    <mergeCell ref="A135:C135"/>
    <mergeCell ref="A134:C134"/>
    <mergeCell ref="A136:C136"/>
    <mergeCell ref="A131:H131"/>
    <mergeCell ref="A132:C132"/>
    <mergeCell ref="A126:H126"/>
    <mergeCell ref="A128:H128"/>
    <mergeCell ref="A129:C130"/>
    <mergeCell ref="D129:D130"/>
    <mergeCell ref="E129:G129"/>
    <mergeCell ref="H129:H130"/>
    <mergeCell ref="A152:E152"/>
    <mergeCell ref="A170:C170"/>
    <mergeCell ref="A171:C171"/>
    <mergeCell ref="A147:C147"/>
    <mergeCell ref="E147:H147"/>
    <mergeCell ref="A148:E148"/>
    <mergeCell ref="A150:E150"/>
    <mergeCell ref="A137:C137"/>
    <mergeCell ref="A138:C138"/>
    <mergeCell ref="A139:H139"/>
    <mergeCell ref="A187:C187"/>
    <mergeCell ref="A181:H181"/>
    <mergeCell ref="A183:H183"/>
    <mergeCell ref="A184:C185"/>
    <mergeCell ref="D184:D185"/>
    <mergeCell ref="E184:G184"/>
    <mergeCell ref="H184:H185"/>
    <mergeCell ref="A172:C172"/>
    <mergeCell ref="A173:C173"/>
    <mergeCell ref="A174:D174"/>
    <mergeCell ref="A207:E207"/>
    <mergeCell ref="A209:E209"/>
    <mergeCell ref="A225:C225"/>
    <mergeCell ref="A259:E259"/>
    <mergeCell ref="A261:E261"/>
    <mergeCell ref="A246:C246"/>
    <mergeCell ref="A247:H247"/>
    <mergeCell ref="A248:C248"/>
    <mergeCell ref="E248:H248"/>
    <mergeCell ref="A243:C243"/>
    <mergeCell ref="A244:C244"/>
    <mergeCell ref="A245:C245"/>
    <mergeCell ref="A257:E257"/>
    <mergeCell ref="A191:C191"/>
    <mergeCell ref="A192:C192"/>
    <mergeCell ref="A193:C193"/>
    <mergeCell ref="A188:C188"/>
    <mergeCell ref="A189:C189"/>
    <mergeCell ref="A190:C190"/>
    <mergeCell ref="A186:H186"/>
    <mergeCell ref="A80:C80"/>
    <mergeCell ref="A242:C242"/>
    <mergeCell ref="D237:D238"/>
    <mergeCell ref="E237:G237"/>
    <mergeCell ref="H237:H238"/>
    <mergeCell ref="A239:H239"/>
    <mergeCell ref="A234:H234"/>
    <mergeCell ref="A236:H236"/>
    <mergeCell ref="A194:H194"/>
    <mergeCell ref="A205:E205"/>
    <mergeCell ref="A240:C240"/>
    <mergeCell ref="A241:C241"/>
    <mergeCell ref="A237:C238"/>
    <mergeCell ref="A226:C226"/>
    <mergeCell ref="A227:C227"/>
    <mergeCell ref="A228:C228"/>
    <mergeCell ref="A229:D229"/>
  </mergeCells>
  <pageMargins left="0.7" right="0.7" top="0.75" bottom="0.75" header="0.3" footer="0.3"/>
  <pageSetup paperSize="9" scale="83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9"/>
  <sheetViews>
    <sheetView tabSelected="1" view="pageBreakPreview" topLeftCell="A232" zoomScaleNormal="100" zoomScaleSheetLayoutView="100" workbookViewId="0">
      <selection activeCell="T232" sqref="T232"/>
    </sheetView>
  </sheetViews>
  <sheetFormatPr defaultRowHeight="14.4" x14ac:dyDescent="0.3"/>
  <cols>
    <col min="1" max="1" width="19" customWidth="1"/>
    <col min="2" max="2" width="0.109375" customWidth="1"/>
    <col min="3" max="3" width="22.44140625" customWidth="1"/>
    <col min="4" max="4" width="13.88671875" customWidth="1"/>
    <col min="8" max="8" width="17.33203125" customWidth="1"/>
  </cols>
  <sheetData>
    <row r="1" spans="1:8" ht="15.6" x14ac:dyDescent="0.3">
      <c r="A1" s="1"/>
      <c r="B1" s="1"/>
      <c r="C1" s="1"/>
      <c r="D1" s="2"/>
      <c r="E1" s="3"/>
      <c r="F1" s="3"/>
      <c r="G1" s="3"/>
      <c r="H1" s="3"/>
    </row>
    <row r="2" spans="1:8" ht="15.6" x14ac:dyDescent="0.3">
      <c r="A2" s="1"/>
      <c r="B2" s="1"/>
      <c r="C2" s="1"/>
      <c r="D2" s="2"/>
      <c r="E2" s="3"/>
      <c r="F2" s="3"/>
      <c r="G2" s="3"/>
      <c r="H2" s="3"/>
    </row>
    <row r="3" spans="1:8" ht="15.6" x14ac:dyDescent="0.3">
      <c r="A3" s="1"/>
      <c r="B3" s="1"/>
      <c r="C3" s="1"/>
      <c r="D3" s="2"/>
      <c r="E3" s="3"/>
      <c r="F3" s="3"/>
      <c r="G3" s="3"/>
      <c r="H3" s="3"/>
    </row>
    <row r="4" spans="1:8" ht="15.6" x14ac:dyDescent="0.3">
      <c r="A4" s="1"/>
      <c r="B4" s="1"/>
      <c r="C4" s="1"/>
      <c r="D4" s="2"/>
      <c r="E4" s="3"/>
      <c r="F4" s="3"/>
      <c r="G4" s="3"/>
      <c r="H4" s="3"/>
    </row>
    <row r="5" spans="1:8" ht="15.6" x14ac:dyDescent="0.3">
      <c r="A5" s="190" t="s">
        <v>0</v>
      </c>
      <c r="B5" s="190"/>
      <c r="C5" s="190"/>
      <c r="D5" s="4"/>
      <c r="E5" s="5"/>
      <c r="F5" s="5"/>
      <c r="G5" s="5"/>
      <c r="H5" s="5"/>
    </row>
    <row r="6" spans="1:8" ht="15.6" x14ac:dyDescent="0.3">
      <c r="A6" s="190"/>
      <c r="B6" s="190"/>
      <c r="C6" s="190"/>
      <c r="D6" s="4"/>
      <c r="E6" s="5"/>
      <c r="F6" s="5"/>
      <c r="G6" s="5"/>
      <c r="H6" s="5"/>
    </row>
    <row r="7" spans="1:8" ht="15.6" x14ac:dyDescent="0.3">
      <c r="A7" s="190" t="s">
        <v>1</v>
      </c>
      <c r="B7" s="190"/>
      <c r="C7" s="190"/>
      <c r="D7" s="4"/>
      <c r="E7" s="5"/>
      <c r="F7" s="5"/>
      <c r="G7" s="5"/>
      <c r="H7" s="5"/>
    </row>
    <row r="8" spans="1:8" ht="15.6" x14ac:dyDescent="0.3">
      <c r="A8" s="190"/>
      <c r="B8" s="190"/>
      <c r="C8" s="190"/>
      <c r="D8" s="4"/>
      <c r="E8" s="5"/>
      <c r="F8" s="5"/>
      <c r="G8" s="5"/>
      <c r="H8" s="5"/>
    </row>
    <row r="9" spans="1:8" ht="15.6" x14ac:dyDescent="0.3">
      <c r="A9" s="202" t="s">
        <v>63</v>
      </c>
      <c r="B9" s="202"/>
      <c r="C9" s="202"/>
      <c r="D9" s="202"/>
      <c r="E9" s="4"/>
      <c r="F9" s="5"/>
      <c r="G9" s="5"/>
      <c r="H9" s="5"/>
    </row>
    <row r="10" spans="1:8" ht="15.6" x14ac:dyDescent="0.3">
      <c r="A10" s="51"/>
      <c r="B10" s="51"/>
      <c r="C10" s="51"/>
      <c r="D10" s="4"/>
      <c r="E10" s="5"/>
      <c r="F10" s="5"/>
      <c r="G10" s="5"/>
      <c r="H10" s="5"/>
    </row>
    <row r="11" spans="1:8" ht="15.6" x14ac:dyDescent="0.3">
      <c r="A11" s="51"/>
      <c r="B11" s="51"/>
      <c r="C11" s="51"/>
      <c r="D11" s="4"/>
      <c r="E11" s="5"/>
      <c r="F11" s="5"/>
      <c r="G11" s="5"/>
      <c r="H11" s="5"/>
    </row>
    <row r="12" spans="1:8" ht="15.6" x14ac:dyDescent="0.3">
      <c r="A12" s="51"/>
      <c r="B12" s="51"/>
      <c r="C12" s="51"/>
      <c r="D12" s="4"/>
      <c r="E12" s="5"/>
      <c r="F12" s="5"/>
      <c r="G12" s="5"/>
      <c r="H12" s="5"/>
    </row>
    <row r="13" spans="1:8" ht="15.6" x14ac:dyDescent="0.3">
      <c r="A13" s="50"/>
      <c r="B13" s="50"/>
      <c r="C13" s="50"/>
      <c r="D13" s="4"/>
      <c r="E13" s="5"/>
      <c r="F13" s="5"/>
      <c r="G13" s="5"/>
      <c r="H13" s="5"/>
    </row>
    <row r="14" spans="1:8" x14ac:dyDescent="0.3">
      <c r="F14" s="77"/>
      <c r="G14" s="77"/>
      <c r="H14" s="77"/>
    </row>
    <row r="15" spans="1:8" ht="18" x14ac:dyDescent="0.35">
      <c r="A15" s="203" t="s">
        <v>2</v>
      </c>
      <c r="B15" s="203"/>
      <c r="C15" s="203"/>
      <c r="D15" s="203"/>
      <c r="E15" s="203"/>
      <c r="F15" s="203"/>
      <c r="G15" s="203"/>
      <c r="H15" s="203"/>
    </row>
    <row r="16" spans="1:8" ht="18" x14ac:dyDescent="0.35">
      <c r="A16" s="9"/>
      <c r="B16" s="9"/>
      <c r="C16" s="9"/>
      <c r="D16" s="9"/>
      <c r="E16" s="9"/>
      <c r="F16" s="9"/>
      <c r="G16" s="9"/>
      <c r="H16" s="9"/>
    </row>
    <row r="17" spans="1:8" ht="18" x14ac:dyDescent="0.35">
      <c r="A17" s="9"/>
      <c r="B17" s="9"/>
      <c r="C17" s="9"/>
      <c r="D17" s="9"/>
      <c r="E17" s="9"/>
      <c r="F17" s="9"/>
      <c r="G17" s="9"/>
      <c r="H17" s="9"/>
    </row>
    <row r="18" spans="1:8" x14ac:dyDescent="0.3">
      <c r="A18" s="69"/>
      <c r="B18" s="69"/>
      <c r="C18" s="69"/>
      <c r="D18" s="69"/>
      <c r="E18" s="69"/>
      <c r="F18" s="69"/>
      <c r="G18" s="69"/>
      <c r="H18" s="69"/>
    </row>
    <row r="19" spans="1:8" ht="16.2" thickBot="1" x14ac:dyDescent="0.35">
      <c r="A19" s="240" t="s">
        <v>52</v>
      </c>
      <c r="B19" s="240"/>
      <c r="C19" s="240"/>
      <c r="D19" s="240"/>
      <c r="E19" s="240"/>
      <c r="F19" s="240"/>
      <c r="G19" s="240"/>
      <c r="H19" s="240"/>
    </row>
    <row r="20" spans="1:8" x14ac:dyDescent="0.3">
      <c r="A20" s="53"/>
      <c r="B20" s="53"/>
      <c r="C20" s="53"/>
      <c r="D20" s="53"/>
      <c r="E20" s="53"/>
      <c r="F20" s="53"/>
      <c r="G20" s="53"/>
      <c r="H20" s="53"/>
    </row>
    <row r="21" spans="1:8" x14ac:dyDescent="0.3">
      <c r="A21" s="53"/>
      <c r="B21" s="53"/>
      <c r="C21" s="53"/>
      <c r="D21" s="53"/>
      <c r="E21" s="53"/>
      <c r="F21" s="53"/>
      <c r="G21" s="53"/>
      <c r="H21" s="53"/>
    </row>
    <row r="22" spans="1:8" x14ac:dyDescent="0.3">
      <c r="A22" s="53"/>
      <c r="B22" s="53"/>
      <c r="C22" s="53"/>
      <c r="D22" s="53"/>
      <c r="E22" s="53"/>
      <c r="F22" s="53"/>
      <c r="G22" s="53"/>
      <c r="H22" s="53"/>
    </row>
    <row r="23" spans="1:8" ht="15" thickBot="1" x14ac:dyDescent="0.35">
      <c r="A23" s="53"/>
      <c r="B23" s="53"/>
      <c r="C23" s="53"/>
      <c r="D23" s="53"/>
      <c r="E23" s="53"/>
      <c r="F23" s="53"/>
      <c r="G23" s="53"/>
      <c r="H23" s="53"/>
    </row>
    <row r="24" spans="1:8" ht="15.6" customHeight="1" x14ac:dyDescent="0.3">
      <c r="A24" s="191" t="s">
        <v>4</v>
      </c>
      <c r="B24" s="192"/>
      <c r="C24" s="223"/>
      <c r="D24" s="195" t="s">
        <v>5</v>
      </c>
      <c r="E24" s="197" t="s">
        <v>6</v>
      </c>
      <c r="F24" s="198"/>
      <c r="G24" s="199"/>
      <c r="H24" s="225" t="s">
        <v>7</v>
      </c>
    </row>
    <row r="25" spans="1:8" ht="16.2" thickBot="1" x14ac:dyDescent="0.35">
      <c r="A25" s="193"/>
      <c r="B25" s="194"/>
      <c r="C25" s="224"/>
      <c r="D25" s="196"/>
      <c r="E25" s="81" t="s">
        <v>8</v>
      </c>
      <c r="F25" s="82" t="s">
        <v>9</v>
      </c>
      <c r="G25" s="82" t="s">
        <v>10</v>
      </c>
      <c r="H25" s="201"/>
    </row>
    <row r="26" spans="1:8" ht="15" thickBot="1" x14ac:dyDescent="0.35">
      <c r="A26" s="184" t="s">
        <v>11</v>
      </c>
      <c r="B26" s="185"/>
      <c r="C26" s="185"/>
      <c r="D26" s="185"/>
      <c r="E26" s="185"/>
      <c r="F26" s="185"/>
      <c r="G26" s="185"/>
      <c r="H26" s="186"/>
    </row>
    <row r="27" spans="1:8" ht="15.6" x14ac:dyDescent="0.3">
      <c r="A27" s="174" t="s">
        <v>12</v>
      </c>
      <c r="B27" s="175"/>
      <c r="C27" s="180"/>
      <c r="D27" s="19">
        <v>230</v>
      </c>
      <c r="E27" s="20">
        <v>15.204000000000001</v>
      </c>
      <c r="F27" s="21">
        <v>8.8800000000000008</v>
      </c>
      <c r="G27" s="22">
        <v>32.808</v>
      </c>
      <c r="H27" s="23">
        <v>272.39999999999998</v>
      </c>
    </row>
    <row r="28" spans="1:8" ht="15.6" customHeight="1" x14ac:dyDescent="0.3">
      <c r="A28" s="174" t="s">
        <v>47</v>
      </c>
      <c r="B28" s="175"/>
      <c r="C28" s="180"/>
      <c r="D28" s="117">
        <v>30</v>
      </c>
      <c r="E28" s="118">
        <v>0.33</v>
      </c>
      <c r="F28" s="119">
        <v>0.03</v>
      </c>
      <c r="G28" s="119">
        <v>1.05</v>
      </c>
      <c r="H28" s="120">
        <v>6</v>
      </c>
    </row>
    <row r="29" spans="1:8" ht="15.6" customHeight="1" x14ac:dyDescent="0.3">
      <c r="A29" s="174" t="s">
        <v>13</v>
      </c>
      <c r="B29" s="175"/>
      <c r="C29" s="180"/>
      <c r="D29" s="19">
        <v>30</v>
      </c>
      <c r="E29" s="20">
        <v>2.37</v>
      </c>
      <c r="F29" s="22">
        <v>0.30000000000000004</v>
      </c>
      <c r="G29" s="22">
        <v>14.49</v>
      </c>
      <c r="H29" s="24">
        <v>70.5</v>
      </c>
    </row>
    <row r="30" spans="1:8" ht="15.6" customHeight="1" x14ac:dyDescent="0.3">
      <c r="A30" s="212" t="s">
        <v>14</v>
      </c>
      <c r="B30" s="206"/>
      <c r="C30" s="237"/>
      <c r="D30" s="25">
        <v>30</v>
      </c>
      <c r="E30" s="26">
        <v>1.98</v>
      </c>
      <c r="F30" s="27">
        <v>0.36</v>
      </c>
      <c r="G30" s="27">
        <v>10.02</v>
      </c>
      <c r="H30" s="28">
        <v>52.2</v>
      </c>
    </row>
    <row r="31" spans="1:8" ht="16.2" thickBot="1" x14ac:dyDescent="0.35">
      <c r="A31" s="213" t="s">
        <v>15</v>
      </c>
      <c r="B31" s="210"/>
      <c r="C31" s="214"/>
      <c r="D31" s="29">
        <v>180</v>
      </c>
      <c r="E31" s="121">
        <v>0.06</v>
      </c>
      <c r="F31" s="122">
        <v>0.02</v>
      </c>
      <c r="G31" s="122">
        <v>13.5</v>
      </c>
      <c r="H31" s="123">
        <v>54</v>
      </c>
    </row>
    <row r="32" spans="1:8" ht="16.2" customHeight="1" thickBot="1" x14ac:dyDescent="0.35">
      <c r="A32" s="169" t="s">
        <v>56</v>
      </c>
      <c r="B32" s="170"/>
      <c r="C32" s="170"/>
      <c r="D32" s="170"/>
      <c r="E32" s="170"/>
      <c r="F32" s="170"/>
      <c r="G32" s="170"/>
      <c r="H32" s="171"/>
    </row>
    <row r="33" spans="1:8" ht="16.2" customHeight="1" x14ac:dyDescent="0.3">
      <c r="A33" s="74"/>
      <c r="B33" s="74"/>
      <c r="C33" s="74"/>
      <c r="D33" s="75"/>
      <c r="E33" s="76"/>
      <c r="F33" s="76"/>
      <c r="G33" s="76"/>
      <c r="H33" s="76"/>
    </row>
    <row r="34" spans="1:8" ht="15.6" x14ac:dyDescent="0.3">
      <c r="A34" s="6"/>
      <c r="B34" s="6"/>
      <c r="C34" s="6"/>
      <c r="D34" s="7"/>
      <c r="E34" s="8"/>
      <c r="F34" s="8"/>
      <c r="G34" s="8"/>
      <c r="H34" s="8"/>
    </row>
    <row r="35" spans="1:8" ht="15.6" x14ac:dyDescent="0.3">
      <c r="A35" s="6"/>
      <c r="B35" s="6"/>
      <c r="C35" s="6"/>
      <c r="D35" s="7"/>
      <c r="E35" s="8"/>
      <c r="F35" s="8"/>
      <c r="G35" s="8"/>
      <c r="H35" s="8"/>
    </row>
    <row r="36" spans="1:8" ht="15.6" x14ac:dyDescent="0.3">
      <c r="A36" s="6"/>
      <c r="B36" s="6"/>
      <c r="C36" s="6"/>
      <c r="D36" s="7"/>
      <c r="E36" s="8"/>
      <c r="F36" s="8"/>
      <c r="G36" s="8"/>
      <c r="H36" s="8"/>
    </row>
    <row r="37" spans="1:8" ht="15.6" x14ac:dyDescent="0.3">
      <c r="A37" s="6"/>
      <c r="B37" s="6"/>
      <c r="C37" s="6"/>
      <c r="D37" s="7"/>
      <c r="E37" s="8"/>
      <c r="F37" s="8"/>
      <c r="G37" s="8"/>
      <c r="H37" s="8"/>
    </row>
    <row r="38" spans="1:8" ht="15.6" customHeight="1" x14ac:dyDescent="0.3">
      <c r="A38" s="6"/>
      <c r="B38" s="6"/>
      <c r="C38" s="6"/>
      <c r="D38" s="7"/>
      <c r="E38" s="8"/>
      <c r="F38" s="8"/>
      <c r="G38" s="8"/>
      <c r="H38" s="8"/>
    </row>
    <row r="39" spans="1:8" ht="15.6" customHeight="1" x14ac:dyDescent="0.3">
      <c r="A39" s="173" t="s">
        <v>27</v>
      </c>
      <c r="B39" s="173"/>
      <c r="C39" s="173"/>
      <c r="D39" s="173"/>
      <c r="E39" s="173"/>
      <c r="F39" s="5"/>
      <c r="G39" s="5"/>
      <c r="H39" s="5"/>
    </row>
    <row r="40" spans="1:8" ht="15.6" customHeight="1" x14ac:dyDescent="0.3">
      <c r="A40" s="50"/>
      <c r="B40" s="50"/>
      <c r="C40" s="50"/>
      <c r="D40" s="4"/>
      <c r="E40" s="5"/>
      <c r="F40" s="5"/>
      <c r="G40" s="5"/>
      <c r="H40" s="5"/>
    </row>
    <row r="41" spans="1:8" ht="15.6" customHeight="1" x14ac:dyDescent="0.3">
      <c r="A41" s="173" t="s">
        <v>28</v>
      </c>
      <c r="B41" s="173"/>
      <c r="C41" s="173"/>
      <c r="D41" s="173"/>
      <c r="E41" s="173"/>
      <c r="F41" s="5"/>
      <c r="G41" s="5"/>
      <c r="H41" s="5"/>
    </row>
    <row r="42" spans="1:8" ht="15.6" customHeight="1" x14ac:dyDescent="0.3">
      <c r="A42" s="50"/>
      <c r="B42" s="50"/>
      <c r="C42" s="50"/>
      <c r="D42" s="4"/>
      <c r="E42" s="5"/>
      <c r="F42" s="5"/>
      <c r="G42" s="5"/>
      <c r="H42" s="5"/>
    </row>
    <row r="43" spans="1:8" ht="15.6" customHeight="1" x14ac:dyDescent="0.3">
      <c r="A43" s="173" t="s">
        <v>29</v>
      </c>
      <c r="B43" s="173"/>
      <c r="C43" s="173"/>
      <c r="D43" s="173"/>
      <c r="E43" s="173"/>
      <c r="F43" s="5"/>
      <c r="G43" s="5"/>
      <c r="H43" s="5"/>
    </row>
    <row r="44" spans="1:8" ht="15.6" x14ac:dyDescent="0.3">
      <c r="A44" s="4"/>
      <c r="B44" s="4"/>
      <c r="C44" s="4"/>
      <c r="D44" s="4"/>
      <c r="E44" s="4"/>
      <c r="F44" s="5"/>
      <c r="G44" s="5"/>
      <c r="H44" s="5"/>
    </row>
    <row r="45" spans="1:8" ht="15.6" x14ac:dyDescent="0.3">
      <c r="A45" s="4"/>
      <c r="B45" s="4"/>
      <c r="C45" s="4"/>
      <c r="D45" s="4"/>
      <c r="E45" s="4"/>
      <c r="F45" s="5"/>
      <c r="G45" s="5"/>
      <c r="H45" s="5"/>
    </row>
    <row r="46" spans="1:8" ht="15.6" x14ac:dyDescent="0.3">
      <c r="A46" s="4"/>
      <c r="B46" s="4"/>
      <c r="C46" s="4"/>
      <c r="D46" s="4"/>
      <c r="E46" s="4"/>
      <c r="F46" s="5"/>
      <c r="G46" s="5"/>
      <c r="H46" s="5"/>
    </row>
    <row r="47" spans="1:8" ht="15.6" x14ac:dyDescent="0.3">
      <c r="A47" s="4"/>
      <c r="B47" s="4"/>
      <c r="C47" s="4"/>
      <c r="D47" s="4"/>
      <c r="E47" s="4"/>
      <c r="F47" s="5"/>
      <c r="G47" s="5"/>
      <c r="H47" s="5"/>
    </row>
    <row r="48" spans="1:8" ht="15.6" x14ac:dyDescent="0.3">
      <c r="A48" s="4"/>
      <c r="B48" s="4"/>
      <c r="C48" s="4"/>
      <c r="D48" s="4"/>
      <c r="E48" s="4"/>
      <c r="F48" s="5"/>
      <c r="G48" s="5"/>
      <c r="H48" s="5"/>
    </row>
    <row r="49" spans="1:8" ht="15.6" x14ac:dyDescent="0.3">
      <c r="A49" s="4"/>
      <c r="B49" s="4"/>
      <c r="C49" s="4"/>
      <c r="D49" s="4"/>
      <c r="E49" s="4"/>
      <c r="F49" s="5"/>
      <c r="G49" s="5"/>
      <c r="H49" s="5"/>
    </row>
    <row r="50" spans="1:8" ht="15.6" x14ac:dyDescent="0.3">
      <c r="A50" s="4"/>
      <c r="B50" s="4"/>
      <c r="C50" s="4"/>
      <c r="D50" s="4"/>
      <c r="E50" s="4"/>
      <c r="F50" s="5"/>
      <c r="G50" s="5"/>
      <c r="H50" s="5"/>
    </row>
    <row r="51" spans="1:8" ht="15.6" x14ac:dyDescent="0.3">
      <c r="A51" s="4"/>
      <c r="B51" s="4"/>
      <c r="C51" s="4"/>
      <c r="D51" s="4"/>
      <c r="E51" s="4"/>
      <c r="F51" s="5"/>
      <c r="G51" s="5"/>
      <c r="H51" s="5"/>
    </row>
    <row r="52" spans="1:8" ht="15.6" x14ac:dyDescent="0.3">
      <c r="A52" s="4"/>
      <c r="B52" s="4"/>
      <c r="C52" s="4"/>
      <c r="D52" s="4"/>
      <c r="E52" s="4"/>
      <c r="F52" s="5"/>
      <c r="G52" s="5"/>
      <c r="H52" s="5"/>
    </row>
    <row r="53" spans="1:8" ht="15.6" x14ac:dyDescent="0.3">
      <c r="A53" s="4"/>
      <c r="B53" s="4"/>
      <c r="C53" s="4"/>
      <c r="D53" s="4"/>
      <c r="E53" s="4"/>
      <c r="F53" s="5"/>
      <c r="G53" s="5"/>
      <c r="H53" s="5"/>
    </row>
    <row r="54" spans="1:8" ht="15.6" x14ac:dyDescent="0.3">
      <c r="A54" s="4"/>
      <c r="B54" s="4"/>
      <c r="C54" s="4"/>
      <c r="D54" s="4"/>
      <c r="E54" s="4"/>
      <c r="F54" s="5"/>
      <c r="G54" s="5"/>
      <c r="H54" s="5"/>
    </row>
    <row r="55" spans="1:8" ht="15.6" x14ac:dyDescent="0.3">
      <c r="A55" s="4"/>
      <c r="B55" s="4"/>
      <c r="C55" s="4"/>
      <c r="D55" s="4"/>
      <c r="E55" s="4"/>
      <c r="F55" s="5"/>
      <c r="G55" s="5"/>
      <c r="H55" s="5"/>
    </row>
    <row r="56" spans="1:8" ht="15.6" x14ac:dyDescent="0.3">
      <c r="A56" s="1"/>
      <c r="B56" s="1"/>
      <c r="C56" s="1"/>
      <c r="D56" s="2"/>
      <c r="E56" s="5"/>
      <c r="F56" s="5"/>
      <c r="G56" s="5"/>
      <c r="H56" s="5"/>
    </row>
    <row r="57" spans="1:8" ht="15.6" x14ac:dyDescent="0.3">
      <c r="A57" s="1"/>
      <c r="B57" s="1"/>
      <c r="C57" s="1"/>
      <c r="D57" s="2"/>
      <c r="E57" s="5"/>
      <c r="F57" s="5"/>
      <c r="G57" s="5"/>
      <c r="H57" s="5"/>
    </row>
    <row r="58" spans="1:8" ht="15.6" x14ac:dyDescent="0.3">
      <c r="A58" s="1"/>
      <c r="B58" s="1"/>
      <c r="C58" s="1"/>
      <c r="D58" s="2"/>
      <c r="E58" s="5"/>
      <c r="F58" s="5"/>
      <c r="G58" s="5"/>
      <c r="H58" s="5"/>
    </row>
    <row r="59" spans="1:8" ht="15.6" x14ac:dyDescent="0.3">
      <c r="A59" s="1"/>
      <c r="B59" s="1"/>
      <c r="C59" s="1"/>
      <c r="D59" s="2"/>
      <c r="E59" s="5"/>
      <c r="F59" s="5"/>
      <c r="G59" s="5"/>
      <c r="H59" s="5"/>
    </row>
    <row r="60" spans="1:8" ht="15.6" x14ac:dyDescent="0.3">
      <c r="A60" s="190" t="s">
        <v>0</v>
      </c>
      <c r="B60" s="190"/>
      <c r="C60" s="190"/>
      <c r="D60" s="2"/>
      <c r="E60" s="5"/>
      <c r="F60" s="5"/>
      <c r="G60" s="5"/>
      <c r="H60" s="5"/>
    </row>
    <row r="61" spans="1:8" ht="15.6" x14ac:dyDescent="0.3">
      <c r="A61" s="190"/>
      <c r="B61" s="190"/>
      <c r="C61" s="190"/>
      <c r="D61" s="2"/>
      <c r="E61" s="5"/>
      <c r="F61" s="5"/>
      <c r="G61" s="5"/>
      <c r="H61" s="5"/>
    </row>
    <row r="62" spans="1:8" ht="15.6" x14ac:dyDescent="0.3">
      <c r="A62" s="190" t="s">
        <v>1</v>
      </c>
      <c r="B62" s="190"/>
      <c r="C62" s="190"/>
      <c r="D62" s="2"/>
      <c r="E62" s="5"/>
      <c r="F62" s="5"/>
      <c r="G62" s="5"/>
      <c r="H62" s="5"/>
    </row>
    <row r="63" spans="1:8" ht="15.6" x14ac:dyDescent="0.3">
      <c r="A63" s="190"/>
      <c r="B63" s="190"/>
      <c r="C63" s="190"/>
      <c r="D63" s="2"/>
      <c r="E63" s="5"/>
      <c r="F63" s="5"/>
      <c r="G63" s="5"/>
      <c r="H63" s="5"/>
    </row>
    <row r="64" spans="1:8" ht="15.6" x14ac:dyDescent="0.3">
      <c r="A64" s="202" t="s">
        <v>64</v>
      </c>
      <c r="B64" s="202"/>
      <c r="C64" s="202"/>
      <c r="D64" s="202"/>
      <c r="E64" s="4"/>
      <c r="F64" s="5"/>
      <c r="G64" s="5"/>
      <c r="H64" s="5"/>
    </row>
    <row r="65" spans="1:8" ht="15.6" x14ac:dyDescent="0.3">
      <c r="A65" s="1"/>
      <c r="B65" s="1"/>
      <c r="C65" s="1"/>
      <c r="D65" s="2"/>
      <c r="E65" s="5"/>
      <c r="F65" s="5"/>
      <c r="G65" s="5"/>
      <c r="H65" s="5"/>
    </row>
    <row r="66" spans="1:8" ht="15.6" x14ac:dyDescent="0.3">
      <c r="A66" s="1"/>
      <c r="B66" s="1"/>
      <c r="C66" s="1"/>
      <c r="D66" s="2"/>
      <c r="E66" s="5"/>
      <c r="F66" s="5"/>
      <c r="G66" s="5"/>
      <c r="H66" s="5"/>
    </row>
    <row r="67" spans="1:8" ht="15.6" x14ac:dyDescent="0.3">
      <c r="A67" s="1"/>
      <c r="B67" s="1"/>
      <c r="C67" s="1"/>
      <c r="D67" s="2"/>
      <c r="E67" s="5"/>
      <c r="F67" s="5"/>
      <c r="G67" s="5"/>
      <c r="H67" s="5"/>
    </row>
    <row r="68" spans="1:8" ht="15.6" x14ac:dyDescent="0.3">
      <c r="A68" s="1"/>
      <c r="B68" s="1"/>
      <c r="C68" s="1"/>
      <c r="D68" s="2"/>
      <c r="E68" s="5"/>
      <c r="F68" s="5"/>
      <c r="G68" s="5"/>
      <c r="H68" s="5"/>
    </row>
    <row r="69" spans="1:8" ht="15.6" x14ac:dyDescent="0.3">
      <c r="A69" s="1"/>
      <c r="B69" s="1"/>
      <c r="C69" s="1"/>
      <c r="D69" s="2"/>
      <c r="E69" s="5"/>
      <c r="F69" s="5"/>
      <c r="G69" s="5"/>
      <c r="H69" s="5"/>
    </row>
    <row r="70" spans="1:8" ht="18" x14ac:dyDescent="0.35">
      <c r="A70" s="203" t="s">
        <v>2</v>
      </c>
      <c r="B70" s="203"/>
      <c r="C70" s="203"/>
      <c r="D70" s="203"/>
      <c r="E70" s="203"/>
      <c r="F70" s="203"/>
      <c r="G70" s="203"/>
      <c r="H70" s="203"/>
    </row>
    <row r="71" spans="1:8" ht="18" x14ac:dyDescent="0.35">
      <c r="A71" s="9"/>
      <c r="B71" s="9"/>
      <c r="C71" s="9"/>
      <c r="D71" s="9"/>
      <c r="E71" s="9"/>
      <c r="F71" s="9"/>
      <c r="G71" s="9"/>
      <c r="H71" s="9"/>
    </row>
    <row r="72" spans="1:8" ht="18" x14ac:dyDescent="0.35">
      <c r="A72" s="9"/>
      <c r="B72" s="9"/>
      <c r="C72" s="9"/>
      <c r="D72" s="9"/>
      <c r="E72" s="9"/>
      <c r="F72" s="9"/>
      <c r="G72" s="9"/>
      <c r="H72" s="9"/>
    </row>
    <row r="73" spans="1:8" x14ac:dyDescent="0.3">
      <c r="A73" s="69"/>
      <c r="B73" s="69"/>
      <c r="C73" s="69"/>
      <c r="D73" s="69"/>
      <c r="E73" s="69"/>
      <c r="F73" s="69"/>
      <c r="G73" s="69"/>
      <c r="H73" s="69"/>
    </row>
    <row r="74" spans="1:8" ht="16.2" thickBot="1" x14ac:dyDescent="0.35">
      <c r="A74" s="52" t="s">
        <v>52</v>
      </c>
      <c r="B74" s="52"/>
      <c r="C74" s="52"/>
      <c r="D74" s="52"/>
      <c r="E74" s="52"/>
      <c r="F74" s="52"/>
      <c r="G74" s="52"/>
      <c r="H74" s="52"/>
    </row>
    <row r="75" spans="1:8" x14ac:dyDescent="0.3">
      <c r="A75" s="53"/>
      <c r="B75" s="53"/>
      <c r="C75" s="53"/>
      <c r="D75" s="53"/>
      <c r="E75" s="53"/>
      <c r="F75" s="53"/>
      <c r="G75" s="53"/>
      <c r="H75" s="53"/>
    </row>
    <row r="76" spans="1:8" x14ac:dyDescent="0.3">
      <c r="A76" s="53"/>
      <c r="B76" s="53"/>
      <c r="C76" s="53"/>
      <c r="D76" s="53"/>
      <c r="E76" s="53"/>
      <c r="F76" s="53"/>
      <c r="G76" s="53"/>
      <c r="H76" s="53"/>
    </row>
    <row r="77" spans="1:8" x14ac:dyDescent="0.3">
      <c r="A77" s="53"/>
      <c r="B77" s="53"/>
      <c r="C77" s="53"/>
      <c r="D77" s="53"/>
      <c r="E77" s="53"/>
      <c r="F77" s="53"/>
      <c r="G77" s="53"/>
      <c r="H77" s="53"/>
    </row>
    <row r="78" spans="1:8" ht="15" thickBot="1" x14ac:dyDescent="0.35">
      <c r="A78" s="53"/>
      <c r="B78" s="53"/>
      <c r="C78" s="53"/>
      <c r="D78" s="53"/>
      <c r="E78" s="53"/>
      <c r="F78" s="53"/>
      <c r="G78" s="53"/>
      <c r="H78" s="52"/>
    </row>
    <row r="79" spans="1:8" ht="16.2" customHeight="1" thickBot="1" x14ac:dyDescent="0.35">
      <c r="A79" s="191" t="s">
        <v>4</v>
      </c>
      <c r="B79" s="192"/>
      <c r="C79" s="223"/>
      <c r="D79" s="239" t="s">
        <v>5</v>
      </c>
      <c r="E79" s="197" t="s">
        <v>6</v>
      </c>
      <c r="F79" s="198"/>
      <c r="G79" s="199"/>
      <c r="H79" s="200" t="s">
        <v>7</v>
      </c>
    </row>
    <row r="80" spans="1:8" ht="16.2" thickBot="1" x14ac:dyDescent="0.35">
      <c r="A80" s="193"/>
      <c r="B80" s="194"/>
      <c r="C80" s="224"/>
      <c r="D80" s="196"/>
      <c r="E80" s="10" t="s">
        <v>8</v>
      </c>
      <c r="F80" s="11" t="s">
        <v>9</v>
      </c>
      <c r="G80" s="11" t="s">
        <v>10</v>
      </c>
      <c r="H80" s="201"/>
    </row>
    <row r="81" spans="1:8" ht="15" thickBot="1" x14ac:dyDescent="0.35">
      <c r="A81" s="184" t="s">
        <v>11</v>
      </c>
      <c r="B81" s="185"/>
      <c r="C81" s="185"/>
      <c r="D81" s="185"/>
      <c r="E81" s="185"/>
      <c r="F81" s="185"/>
      <c r="G81" s="185"/>
      <c r="H81" s="186"/>
    </row>
    <row r="82" spans="1:8" ht="15.6" customHeight="1" x14ac:dyDescent="0.3">
      <c r="A82" s="220" t="s">
        <v>30</v>
      </c>
      <c r="B82" s="221"/>
      <c r="C82" s="222"/>
      <c r="D82" s="54">
        <v>100</v>
      </c>
      <c r="E82" s="16">
        <v>10.76</v>
      </c>
      <c r="F82" s="17">
        <v>5.75</v>
      </c>
      <c r="G82" s="17">
        <v>3.8</v>
      </c>
      <c r="H82" s="18">
        <v>116</v>
      </c>
    </row>
    <row r="83" spans="1:8" ht="15.6" x14ac:dyDescent="0.3">
      <c r="A83" s="213" t="s">
        <v>32</v>
      </c>
      <c r="B83" s="210"/>
      <c r="C83" s="214"/>
      <c r="D83" s="25">
        <v>150</v>
      </c>
      <c r="E83" s="114">
        <v>3.68</v>
      </c>
      <c r="F83" s="111">
        <v>5.76</v>
      </c>
      <c r="G83" s="111">
        <v>24.53</v>
      </c>
      <c r="H83" s="115">
        <v>164.7</v>
      </c>
    </row>
    <row r="84" spans="1:8" ht="15.6" customHeight="1" x14ac:dyDescent="0.3">
      <c r="A84" s="174" t="s">
        <v>47</v>
      </c>
      <c r="B84" s="175"/>
      <c r="C84" s="180"/>
      <c r="D84" s="25">
        <v>30</v>
      </c>
      <c r="E84" s="102">
        <v>0.5</v>
      </c>
      <c r="F84" s="103">
        <v>1.5</v>
      </c>
      <c r="G84" s="103">
        <v>2.54</v>
      </c>
      <c r="H84" s="104">
        <v>25.71</v>
      </c>
    </row>
    <row r="85" spans="1:8" ht="15.6" customHeight="1" x14ac:dyDescent="0.3">
      <c r="A85" s="212" t="s">
        <v>24</v>
      </c>
      <c r="B85" s="206"/>
      <c r="C85" s="237"/>
      <c r="D85" s="25">
        <v>30</v>
      </c>
      <c r="E85" s="26">
        <v>2.37</v>
      </c>
      <c r="F85" s="27">
        <v>0.30000000000000004</v>
      </c>
      <c r="G85" s="27">
        <v>14.49</v>
      </c>
      <c r="H85" s="32">
        <v>70.5</v>
      </c>
    </row>
    <row r="86" spans="1:8" ht="15.6" customHeight="1" x14ac:dyDescent="0.3">
      <c r="A86" s="212" t="s">
        <v>14</v>
      </c>
      <c r="B86" s="206"/>
      <c r="C86" s="237"/>
      <c r="D86" s="25">
        <v>30</v>
      </c>
      <c r="E86" s="26">
        <v>1.98</v>
      </c>
      <c r="F86" s="27">
        <v>0.36</v>
      </c>
      <c r="G86" s="27">
        <v>10.02</v>
      </c>
      <c r="H86" s="28">
        <v>52.2</v>
      </c>
    </row>
    <row r="87" spans="1:8" ht="16.2" customHeight="1" thickBot="1" x14ac:dyDescent="0.35">
      <c r="A87" s="233" t="s">
        <v>33</v>
      </c>
      <c r="B87" s="234"/>
      <c r="C87" s="235"/>
      <c r="D87" s="55" t="s">
        <v>34</v>
      </c>
      <c r="E87" s="124">
        <v>0.18</v>
      </c>
      <c r="F87" s="125">
        <v>0.02</v>
      </c>
      <c r="G87" s="125">
        <v>10.199999999999999</v>
      </c>
      <c r="H87" s="126">
        <v>41</v>
      </c>
    </row>
    <row r="88" spans="1:8" ht="16.2" customHeight="1" thickBot="1" x14ac:dyDescent="0.35">
      <c r="A88" s="169" t="s">
        <v>56</v>
      </c>
      <c r="B88" s="170"/>
      <c r="C88" s="170"/>
      <c r="D88" s="170"/>
      <c r="E88" s="170"/>
      <c r="F88" s="170"/>
      <c r="G88" s="170"/>
      <c r="H88" s="171"/>
    </row>
    <row r="89" spans="1:8" ht="15.6" x14ac:dyDescent="0.3">
      <c r="A89" s="74"/>
      <c r="B89" s="74"/>
      <c r="C89" s="74"/>
      <c r="D89" s="75"/>
      <c r="E89" s="76"/>
      <c r="F89" s="76"/>
      <c r="G89" s="76"/>
      <c r="H89" s="76"/>
    </row>
    <row r="90" spans="1:8" ht="15.6" x14ac:dyDescent="0.3">
      <c r="A90" s="74"/>
      <c r="B90" s="74"/>
      <c r="C90" s="74"/>
      <c r="D90" s="75"/>
      <c r="E90" s="76"/>
      <c r="F90" s="76"/>
      <c r="G90" s="76"/>
      <c r="H90" s="76"/>
    </row>
    <row r="91" spans="1:8" ht="15.6" x14ac:dyDescent="0.3">
      <c r="A91" s="74"/>
      <c r="B91" s="74"/>
      <c r="C91" s="74"/>
      <c r="D91" s="75"/>
      <c r="E91" s="76"/>
      <c r="F91" s="76"/>
      <c r="G91" s="76"/>
      <c r="H91" s="76"/>
    </row>
    <row r="92" spans="1:8" ht="15.6" x14ac:dyDescent="0.3">
      <c r="A92" s="74"/>
      <c r="B92" s="74"/>
      <c r="C92" s="74"/>
      <c r="D92" s="75"/>
      <c r="E92" s="76"/>
      <c r="F92" s="76"/>
      <c r="G92" s="76"/>
      <c r="H92" s="76"/>
    </row>
    <row r="93" spans="1:8" ht="15.6" x14ac:dyDescent="0.3">
      <c r="A93" s="74"/>
      <c r="B93" s="74"/>
      <c r="C93" s="74"/>
      <c r="D93" s="75"/>
      <c r="E93" s="76"/>
      <c r="F93" s="76"/>
      <c r="G93" s="76"/>
      <c r="H93" s="76"/>
    </row>
    <row r="94" spans="1:8" ht="15.6" customHeight="1" x14ac:dyDescent="0.3">
      <c r="A94" s="173" t="s">
        <v>27</v>
      </c>
      <c r="B94" s="173"/>
      <c r="C94" s="173"/>
      <c r="D94" s="173"/>
      <c r="E94" s="173"/>
      <c r="F94" s="4"/>
      <c r="G94" s="5"/>
      <c r="H94" s="5"/>
    </row>
    <row r="95" spans="1:8" ht="15.6" x14ac:dyDescent="0.3">
      <c r="A95" s="50"/>
      <c r="B95" s="50"/>
      <c r="C95" s="50"/>
      <c r="D95" s="4"/>
      <c r="E95" s="5"/>
      <c r="F95" s="5"/>
      <c r="G95" s="5"/>
      <c r="H95" s="5"/>
    </row>
    <row r="96" spans="1:8" ht="15.6" customHeight="1" x14ac:dyDescent="0.3">
      <c r="A96" s="173" t="s">
        <v>28</v>
      </c>
      <c r="B96" s="173"/>
      <c r="C96" s="173"/>
      <c r="D96" s="173"/>
      <c r="E96" s="173"/>
      <c r="F96" s="4"/>
      <c r="G96" s="5"/>
      <c r="H96" s="5"/>
    </row>
    <row r="97" spans="1:8" ht="15.6" x14ac:dyDescent="0.3">
      <c r="A97" s="50"/>
      <c r="B97" s="50"/>
      <c r="C97" s="50"/>
      <c r="D97" s="4"/>
      <c r="E97" s="5"/>
      <c r="F97" s="5"/>
      <c r="G97" s="5"/>
      <c r="H97" s="5"/>
    </row>
    <row r="98" spans="1:8" ht="15.6" customHeight="1" x14ac:dyDescent="0.3">
      <c r="A98" s="173" t="s">
        <v>29</v>
      </c>
      <c r="B98" s="173"/>
      <c r="C98" s="173"/>
      <c r="D98" s="173"/>
      <c r="E98" s="173"/>
      <c r="F98" s="4"/>
      <c r="G98" s="5"/>
      <c r="H98" s="5"/>
    </row>
    <row r="99" spans="1:8" ht="15.6" x14ac:dyDescent="0.3">
      <c r="A99" s="4"/>
      <c r="B99" s="4"/>
      <c r="C99" s="4"/>
      <c r="D99" s="4"/>
      <c r="E99" s="4"/>
      <c r="F99" s="4"/>
      <c r="G99" s="5"/>
      <c r="H99" s="5"/>
    </row>
    <row r="100" spans="1:8" ht="15.6" x14ac:dyDescent="0.3">
      <c r="A100" s="4"/>
      <c r="B100" s="4"/>
      <c r="C100" s="4"/>
      <c r="D100" s="4"/>
      <c r="E100" s="4"/>
      <c r="F100" s="4"/>
      <c r="G100" s="5"/>
      <c r="H100" s="5"/>
    </row>
    <row r="101" spans="1:8" ht="15.6" x14ac:dyDescent="0.3">
      <c r="A101" s="4"/>
      <c r="B101" s="4"/>
      <c r="C101" s="4"/>
      <c r="D101" s="4"/>
      <c r="E101" s="4"/>
      <c r="F101" s="4"/>
      <c r="G101" s="5"/>
      <c r="H101" s="5"/>
    </row>
    <row r="102" spans="1:8" ht="15.6" x14ac:dyDescent="0.3">
      <c r="A102" s="4"/>
      <c r="B102" s="4"/>
      <c r="C102" s="4"/>
      <c r="D102" s="4"/>
      <c r="E102" s="4"/>
      <c r="F102" s="4"/>
      <c r="G102" s="5"/>
      <c r="H102" s="5"/>
    </row>
    <row r="103" spans="1:8" ht="15.6" x14ac:dyDescent="0.3">
      <c r="A103" s="4"/>
      <c r="B103" s="4"/>
      <c r="C103" s="4"/>
      <c r="D103" s="4"/>
      <c r="E103" s="4"/>
      <c r="F103" s="4"/>
      <c r="G103" s="5"/>
      <c r="H103" s="5"/>
    </row>
    <row r="104" spans="1:8" ht="15.6" x14ac:dyDescent="0.3">
      <c r="A104" s="4"/>
      <c r="B104" s="4"/>
      <c r="C104" s="4"/>
      <c r="D104" s="4"/>
      <c r="E104" s="4"/>
      <c r="F104" s="4"/>
      <c r="G104" s="5"/>
      <c r="H104" s="5"/>
    </row>
    <row r="105" spans="1:8" ht="15.6" x14ac:dyDescent="0.3">
      <c r="A105" s="4"/>
      <c r="B105" s="4"/>
      <c r="C105" s="4"/>
      <c r="D105" s="4"/>
      <c r="E105" s="4"/>
      <c r="F105" s="4"/>
      <c r="G105" s="5"/>
      <c r="H105" s="5"/>
    </row>
    <row r="106" spans="1:8" ht="15.6" x14ac:dyDescent="0.3">
      <c r="A106" s="4"/>
      <c r="B106" s="4"/>
      <c r="C106" s="4"/>
      <c r="D106" s="4"/>
      <c r="E106" s="4"/>
      <c r="F106" s="4"/>
      <c r="G106" s="5"/>
      <c r="H106" s="5"/>
    </row>
    <row r="107" spans="1:8" ht="15.6" x14ac:dyDescent="0.3">
      <c r="A107" s="4"/>
      <c r="B107" s="4"/>
      <c r="C107" s="4"/>
      <c r="D107" s="4"/>
      <c r="E107" s="4"/>
      <c r="F107" s="4"/>
      <c r="G107" s="5"/>
      <c r="H107" s="5"/>
    </row>
    <row r="108" spans="1:8" x14ac:dyDescent="0.3">
      <c r="A108" s="67"/>
      <c r="B108" s="67"/>
      <c r="C108" s="67"/>
      <c r="D108" s="68"/>
      <c r="E108" s="67"/>
      <c r="F108" s="67"/>
      <c r="G108" s="67"/>
      <c r="H108" s="67"/>
    </row>
    <row r="109" spans="1:8" x14ac:dyDescent="0.3">
      <c r="A109" s="67"/>
      <c r="B109" s="67"/>
      <c r="C109" s="67"/>
      <c r="D109" s="68"/>
      <c r="E109" s="67"/>
      <c r="F109" s="67"/>
      <c r="G109" s="67"/>
      <c r="H109" s="67"/>
    </row>
    <row r="110" spans="1:8" x14ac:dyDescent="0.3">
      <c r="A110" s="67"/>
      <c r="B110" s="67"/>
      <c r="C110" s="67"/>
      <c r="D110" s="68"/>
      <c r="E110" s="67"/>
      <c r="F110" s="67"/>
      <c r="G110" s="67"/>
      <c r="H110" s="67"/>
    </row>
    <row r="111" spans="1:8" x14ac:dyDescent="0.3">
      <c r="A111" s="67"/>
      <c r="B111" s="67"/>
      <c r="C111" s="67"/>
      <c r="D111" s="68"/>
      <c r="E111" s="67"/>
      <c r="F111" s="67"/>
      <c r="G111" s="67"/>
      <c r="H111" s="67"/>
    </row>
    <row r="112" spans="1:8" x14ac:dyDescent="0.3">
      <c r="A112" s="67"/>
      <c r="B112" s="67"/>
      <c r="C112" s="67"/>
      <c r="D112" s="68"/>
      <c r="E112" s="67"/>
      <c r="F112" s="67"/>
      <c r="G112" s="67"/>
      <c r="H112" s="67"/>
    </row>
    <row r="113" spans="1:8" x14ac:dyDescent="0.3">
      <c r="A113" s="67"/>
      <c r="B113" s="67"/>
      <c r="C113" s="67"/>
      <c r="D113" s="68"/>
      <c r="E113" s="67"/>
      <c r="F113" s="67"/>
      <c r="G113" s="67"/>
      <c r="H113" s="67"/>
    </row>
    <row r="114" spans="1:8" x14ac:dyDescent="0.3">
      <c r="A114" s="68"/>
      <c r="B114" s="68"/>
      <c r="C114" s="68"/>
      <c r="D114" s="68"/>
      <c r="E114" s="68"/>
      <c r="F114" s="229"/>
      <c r="G114" s="229"/>
      <c r="H114" s="229"/>
    </row>
    <row r="115" spans="1:8" ht="18" x14ac:dyDescent="0.35">
      <c r="A115" s="247" t="s">
        <v>0</v>
      </c>
      <c r="B115" s="247"/>
      <c r="C115" s="247"/>
      <c r="D115" s="68"/>
      <c r="E115" s="68"/>
      <c r="F115" s="67"/>
      <c r="G115" s="67"/>
      <c r="H115" s="67"/>
    </row>
    <row r="116" spans="1:8" ht="18" x14ac:dyDescent="0.35">
      <c r="A116" s="247"/>
      <c r="B116" s="247"/>
      <c r="C116" s="247"/>
      <c r="D116" s="68"/>
      <c r="E116" s="68"/>
      <c r="F116" s="67"/>
      <c r="G116" s="67"/>
      <c r="H116" s="67"/>
    </row>
    <row r="117" spans="1:8" ht="18" x14ac:dyDescent="0.35">
      <c r="A117" s="247" t="s">
        <v>1</v>
      </c>
      <c r="B117" s="247"/>
      <c r="C117" s="247"/>
      <c r="D117" s="68"/>
      <c r="E117" s="68"/>
      <c r="F117" s="67"/>
      <c r="G117" s="67"/>
      <c r="H117" s="67"/>
    </row>
    <row r="118" spans="1:8" ht="18" x14ac:dyDescent="0.35">
      <c r="A118" s="247"/>
      <c r="B118" s="247"/>
      <c r="C118" s="247"/>
      <c r="D118" s="68"/>
      <c r="E118" s="68"/>
      <c r="F118" s="67"/>
      <c r="G118" s="67"/>
      <c r="H118" s="67"/>
    </row>
    <row r="119" spans="1:8" ht="15.6" x14ac:dyDescent="0.3">
      <c r="A119" s="202" t="s">
        <v>65</v>
      </c>
      <c r="B119" s="202"/>
      <c r="C119" s="202"/>
      <c r="D119" s="202"/>
      <c r="E119" s="4"/>
      <c r="F119" s="5"/>
      <c r="G119" s="5"/>
      <c r="H119" s="5"/>
    </row>
    <row r="120" spans="1:8" x14ac:dyDescent="0.3">
      <c r="F120" s="77"/>
      <c r="G120" s="77"/>
      <c r="H120" s="77"/>
    </row>
    <row r="121" spans="1:8" x14ac:dyDescent="0.3">
      <c r="F121" s="77"/>
      <c r="G121" s="77"/>
      <c r="H121" s="77"/>
    </row>
    <row r="122" spans="1:8" x14ac:dyDescent="0.3">
      <c r="F122" s="77"/>
      <c r="G122" s="77"/>
      <c r="H122" s="77"/>
    </row>
    <row r="123" spans="1:8" x14ac:dyDescent="0.3">
      <c r="F123" s="77"/>
      <c r="G123" s="77"/>
      <c r="H123" s="77"/>
    </row>
    <row r="124" spans="1:8" x14ac:dyDescent="0.3">
      <c r="F124" s="77"/>
      <c r="G124" s="77"/>
      <c r="H124" s="77"/>
    </row>
    <row r="125" spans="1:8" ht="18" x14ac:dyDescent="0.35">
      <c r="A125" s="203" t="s">
        <v>2</v>
      </c>
      <c r="B125" s="203"/>
      <c r="C125" s="203"/>
      <c r="D125" s="203"/>
      <c r="E125" s="203"/>
      <c r="F125" s="203"/>
      <c r="G125" s="203"/>
      <c r="H125" s="203"/>
    </row>
    <row r="126" spans="1:8" ht="18" x14ac:dyDescent="0.35">
      <c r="A126" s="9"/>
      <c r="B126" s="9"/>
      <c r="C126" s="9"/>
      <c r="D126" s="9"/>
      <c r="E126" s="9"/>
      <c r="F126" s="9"/>
      <c r="G126" s="9"/>
      <c r="H126" s="9"/>
    </row>
    <row r="127" spans="1:8" ht="18" x14ac:dyDescent="0.35">
      <c r="A127" s="9"/>
      <c r="B127" s="9"/>
      <c r="C127" s="9"/>
      <c r="D127" s="9"/>
      <c r="E127" s="9"/>
      <c r="F127" s="9"/>
      <c r="G127" s="9"/>
      <c r="H127" s="9"/>
    </row>
    <row r="128" spans="1:8" x14ac:dyDescent="0.3">
      <c r="A128" s="69"/>
      <c r="B128" s="69"/>
      <c r="C128" s="69"/>
      <c r="D128" s="69"/>
      <c r="E128" s="69"/>
      <c r="F128" s="69"/>
      <c r="G128" s="69"/>
      <c r="H128" s="69"/>
    </row>
    <row r="129" spans="1:8" ht="16.2" thickBot="1" x14ac:dyDescent="0.35">
      <c r="A129" s="52" t="s">
        <v>52</v>
      </c>
      <c r="B129" s="52"/>
      <c r="C129" s="52"/>
      <c r="D129" s="52"/>
      <c r="E129" s="52"/>
      <c r="F129" s="52"/>
      <c r="G129" s="52"/>
      <c r="H129" s="52"/>
    </row>
    <row r="130" spans="1:8" x14ac:dyDescent="0.3">
      <c r="A130" s="70"/>
      <c r="B130" s="70"/>
      <c r="C130" s="70"/>
      <c r="D130" s="70"/>
      <c r="E130" s="70"/>
      <c r="F130" s="70"/>
      <c r="G130" s="70"/>
      <c r="H130" s="70"/>
    </row>
    <row r="131" spans="1:8" x14ac:dyDescent="0.3">
      <c r="A131" s="70"/>
      <c r="B131" s="70"/>
      <c r="C131" s="70"/>
      <c r="D131" s="70"/>
      <c r="E131" s="70"/>
      <c r="F131" s="70"/>
      <c r="G131" s="70"/>
      <c r="H131" s="70"/>
    </row>
    <row r="132" spans="1:8" x14ac:dyDescent="0.3">
      <c r="A132" s="70"/>
      <c r="B132" s="70"/>
      <c r="C132" s="70"/>
      <c r="D132" s="70"/>
      <c r="E132" s="70"/>
      <c r="F132" s="70"/>
      <c r="G132" s="70"/>
      <c r="H132" s="70"/>
    </row>
    <row r="133" spans="1:8" ht="15" thickBot="1" x14ac:dyDescent="0.35">
      <c r="A133" s="70"/>
      <c r="B133" s="70"/>
      <c r="C133" s="70"/>
      <c r="D133" s="70"/>
      <c r="E133" s="70"/>
      <c r="F133" s="70"/>
      <c r="G133" s="70"/>
      <c r="H133" s="70"/>
    </row>
    <row r="134" spans="1:8" ht="16.2" customHeight="1" thickBot="1" x14ac:dyDescent="0.35">
      <c r="A134" s="248" t="s">
        <v>4</v>
      </c>
      <c r="B134" s="170"/>
      <c r="C134" s="250"/>
      <c r="D134" s="239" t="s">
        <v>5</v>
      </c>
      <c r="E134" s="197" t="s">
        <v>6</v>
      </c>
      <c r="F134" s="198"/>
      <c r="G134" s="199"/>
      <c r="H134" s="200" t="s">
        <v>7</v>
      </c>
    </row>
    <row r="135" spans="1:8" ht="16.2" customHeight="1" thickBot="1" x14ac:dyDescent="0.35">
      <c r="A135" s="248"/>
      <c r="B135" s="170"/>
      <c r="C135" s="250"/>
      <c r="D135" s="196"/>
      <c r="E135" s="10" t="s">
        <v>8</v>
      </c>
      <c r="F135" s="11" t="s">
        <v>9</v>
      </c>
      <c r="G135" s="11" t="s">
        <v>10</v>
      </c>
      <c r="H135" s="201"/>
    </row>
    <row r="136" spans="1:8" ht="15" thickBot="1" x14ac:dyDescent="0.35">
      <c r="A136" s="184" t="s">
        <v>11</v>
      </c>
      <c r="B136" s="185"/>
      <c r="C136" s="185"/>
      <c r="D136" s="185"/>
      <c r="E136" s="185"/>
      <c r="F136" s="185"/>
      <c r="G136" s="185"/>
      <c r="H136" s="186"/>
    </row>
    <row r="137" spans="1:8" ht="15.6" customHeight="1" x14ac:dyDescent="0.3">
      <c r="A137" s="220" t="s">
        <v>53</v>
      </c>
      <c r="B137" s="221"/>
      <c r="C137" s="228"/>
      <c r="D137" s="12">
        <v>250</v>
      </c>
      <c r="E137" s="71">
        <f>5.88642857142857/205*250</f>
        <v>7.1785714285714262</v>
      </c>
      <c r="F137" s="72">
        <f>10.46/205*250</f>
        <v>12.756097560975611</v>
      </c>
      <c r="G137" s="72">
        <f>31.61/205*250</f>
        <v>38.548780487804876</v>
      </c>
      <c r="H137" s="73">
        <f>245.02380952381/205*250</f>
        <v>298.80952380952442</v>
      </c>
    </row>
    <row r="138" spans="1:8" ht="15.6" customHeight="1" x14ac:dyDescent="0.3">
      <c r="A138" s="174" t="s">
        <v>40</v>
      </c>
      <c r="B138" s="175"/>
      <c r="C138" s="180"/>
      <c r="D138" s="19">
        <v>180</v>
      </c>
      <c r="E138" s="33">
        <v>2.78</v>
      </c>
      <c r="F138" s="34">
        <v>0.67</v>
      </c>
      <c r="G138" s="34">
        <v>26</v>
      </c>
      <c r="H138" s="24">
        <v>125.11</v>
      </c>
    </row>
    <row r="139" spans="1:8" ht="15.6" customHeight="1" x14ac:dyDescent="0.3">
      <c r="A139" s="174" t="s">
        <v>41</v>
      </c>
      <c r="B139" s="175"/>
      <c r="C139" s="176"/>
      <c r="D139" s="19">
        <v>15</v>
      </c>
      <c r="E139" s="127">
        <f>3.48/15*5</f>
        <v>1.1600000000000001</v>
      </c>
      <c r="F139" s="128">
        <f>4.42/15*15</f>
        <v>4.42</v>
      </c>
      <c r="G139" s="128">
        <v>0</v>
      </c>
      <c r="H139" s="129">
        <f>54/15*15</f>
        <v>54</v>
      </c>
    </row>
    <row r="140" spans="1:8" ht="15.6" customHeight="1" x14ac:dyDescent="0.3">
      <c r="A140" s="174" t="s">
        <v>24</v>
      </c>
      <c r="B140" s="175"/>
      <c r="C140" s="176"/>
      <c r="D140" s="19">
        <v>40</v>
      </c>
      <c r="E140" s="20">
        <v>2.37</v>
      </c>
      <c r="F140" s="22">
        <v>0.30000000000000004</v>
      </c>
      <c r="G140" s="22">
        <v>14.49</v>
      </c>
      <c r="H140" s="24">
        <v>70.5</v>
      </c>
    </row>
    <row r="141" spans="1:8" ht="16.2" customHeight="1" thickBot="1" x14ac:dyDescent="0.35">
      <c r="A141" s="174" t="s">
        <v>14</v>
      </c>
      <c r="B141" s="175"/>
      <c r="C141" s="176"/>
      <c r="D141" s="19">
        <v>40</v>
      </c>
      <c r="E141" s="20">
        <v>1.98</v>
      </c>
      <c r="F141" s="22">
        <v>0.36</v>
      </c>
      <c r="G141" s="22">
        <v>10.02</v>
      </c>
      <c r="H141" s="23">
        <v>52.2</v>
      </c>
    </row>
    <row r="142" spans="1:8" ht="16.2" customHeight="1" thickBot="1" x14ac:dyDescent="0.35">
      <c r="A142" s="169" t="s">
        <v>56</v>
      </c>
      <c r="B142" s="170"/>
      <c r="C142" s="170"/>
      <c r="D142" s="170"/>
      <c r="E142" s="170"/>
      <c r="F142" s="170"/>
      <c r="G142" s="170"/>
      <c r="H142" s="171"/>
    </row>
    <row r="143" spans="1:8" ht="16.2" customHeight="1" x14ac:dyDescent="0.3">
      <c r="A143" s="83"/>
      <c r="B143" s="83"/>
      <c r="C143" s="83"/>
      <c r="D143" s="83"/>
      <c r="E143" s="83"/>
      <c r="F143" s="83"/>
      <c r="G143" s="83"/>
      <c r="H143" s="83"/>
    </row>
    <row r="144" spans="1:8" ht="16.2" customHeight="1" x14ac:dyDescent="0.3">
      <c r="A144" s="83"/>
      <c r="B144" s="83"/>
      <c r="C144" s="83"/>
      <c r="D144" s="83"/>
      <c r="E144" s="83"/>
      <c r="F144" s="83"/>
      <c r="G144" s="83"/>
      <c r="H144" s="83"/>
    </row>
    <row r="145" spans="1:8" ht="15.6" x14ac:dyDescent="0.3">
      <c r="A145" s="83"/>
      <c r="B145" s="83"/>
      <c r="C145" s="83"/>
      <c r="D145" s="83"/>
      <c r="E145" s="83"/>
      <c r="F145" s="83"/>
      <c r="G145" s="83"/>
      <c r="H145" s="83"/>
    </row>
    <row r="146" spans="1:8" ht="15.6" x14ac:dyDescent="0.3">
      <c r="A146" s="83"/>
      <c r="B146" s="83"/>
      <c r="C146" s="83"/>
      <c r="D146" s="83"/>
      <c r="E146" s="83"/>
      <c r="F146" s="83"/>
      <c r="G146" s="83"/>
      <c r="H146" s="83"/>
    </row>
    <row r="147" spans="1:8" ht="15.6" x14ac:dyDescent="0.3">
      <c r="A147" s="83"/>
      <c r="B147" s="83"/>
      <c r="C147" s="83"/>
      <c r="D147" s="83"/>
      <c r="E147" s="83"/>
      <c r="F147" s="83"/>
      <c r="G147" s="83"/>
      <c r="H147" s="83"/>
    </row>
    <row r="148" spans="1:8" ht="15.6" customHeight="1" x14ac:dyDescent="0.3">
      <c r="A148" s="173" t="s">
        <v>27</v>
      </c>
      <c r="B148" s="173"/>
      <c r="C148" s="173"/>
      <c r="D148" s="173"/>
      <c r="E148" s="173"/>
      <c r="F148" s="4"/>
      <c r="G148" s="5"/>
      <c r="H148" s="5"/>
    </row>
    <row r="149" spans="1:8" ht="15.6" customHeight="1" x14ac:dyDescent="0.3">
      <c r="A149" s="50"/>
      <c r="B149" s="50"/>
      <c r="C149" s="50"/>
      <c r="D149" s="4"/>
      <c r="E149" s="5"/>
      <c r="F149" s="5"/>
      <c r="G149" s="5"/>
      <c r="H149" s="5"/>
    </row>
    <row r="150" spans="1:8" ht="15.6" customHeight="1" x14ac:dyDescent="0.3">
      <c r="A150" s="173" t="s">
        <v>28</v>
      </c>
      <c r="B150" s="173"/>
      <c r="C150" s="173"/>
      <c r="D150" s="173"/>
      <c r="E150" s="173"/>
      <c r="F150" s="4"/>
      <c r="G150" s="5"/>
      <c r="H150" s="5"/>
    </row>
    <row r="151" spans="1:8" ht="15.6" customHeight="1" x14ac:dyDescent="0.3">
      <c r="A151" s="50"/>
      <c r="B151" s="50"/>
      <c r="C151" s="50"/>
      <c r="D151" s="4"/>
      <c r="E151" s="5"/>
      <c r="F151" s="5"/>
      <c r="G151" s="5"/>
      <c r="H151" s="5"/>
    </row>
    <row r="152" spans="1:8" ht="15.6" customHeight="1" x14ac:dyDescent="0.3">
      <c r="A152" s="173" t="s">
        <v>29</v>
      </c>
      <c r="B152" s="173"/>
      <c r="C152" s="173"/>
      <c r="D152" s="173"/>
      <c r="E152" s="173"/>
      <c r="F152" s="4"/>
      <c r="G152" s="5"/>
      <c r="H152" s="5"/>
    </row>
    <row r="153" spans="1:8" ht="15.6" customHeight="1" x14ac:dyDescent="0.3">
      <c r="A153" s="4"/>
      <c r="B153" s="4"/>
      <c r="C153" s="4"/>
      <c r="D153" s="4"/>
      <c r="E153" s="4"/>
      <c r="F153" s="4"/>
      <c r="G153" s="5"/>
      <c r="H153" s="5"/>
    </row>
    <row r="154" spans="1:8" ht="15.6" customHeight="1" x14ac:dyDescent="0.3">
      <c r="A154" s="4"/>
      <c r="B154" s="4"/>
      <c r="C154" s="4"/>
      <c r="D154" s="4"/>
      <c r="E154" s="4"/>
      <c r="F154" s="4"/>
      <c r="G154" s="5"/>
      <c r="H154" s="5"/>
    </row>
    <row r="155" spans="1:8" ht="15.6" x14ac:dyDescent="0.3">
      <c r="A155" s="4"/>
      <c r="B155" s="4"/>
      <c r="C155" s="4"/>
      <c r="D155" s="4"/>
      <c r="E155" s="4"/>
      <c r="F155" s="4"/>
      <c r="G155" s="5"/>
      <c r="H155" s="5"/>
    </row>
    <row r="156" spans="1:8" ht="15.6" x14ac:dyDescent="0.3">
      <c r="A156" s="4"/>
      <c r="B156" s="4"/>
      <c r="C156" s="4"/>
      <c r="D156" s="4"/>
      <c r="E156" s="4"/>
      <c r="F156" s="4"/>
      <c r="G156" s="5"/>
      <c r="H156" s="5"/>
    </row>
    <row r="157" spans="1:8" ht="15.6" x14ac:dyDescent="0.3">
      <c r="A157" s="4"/>
      <c r="B157" s="4"/>
      <c r="C157" s="4"/>
      <c r="D157" s="4"/>
      <c r="E157" s="4"/>
      <c r="F157" s="4"/>
      <c r="G157" s="5"/>
      <c r="H157" s="5"/>
    </row>
    <row r="158" spans="1:8" ht="15.6" x14ac:dyDescent="0.3">
      <c r="A158" s="4"/>
      <c r="B158" s="4"/>
      <c r="C158" s="4"/>
      <c r="D158" s="4"/>
      <c r="E158" s="4"/>
      <c r="F158" s="4"/>
      <c r="G158" s="5"/>
      <c r="H158" s="5"/>
    </row>
    <row r="159" spans="1:8" ht="15.6" x14ac:dyDescent="0.3">
      <c r="A159" s="4"/>
      <c r="B159" s="4"/>
      <c r="C159" s="4"/>
      <c r="D159" s="4"/>
      <c r="E159" s="4"/>
      <c r="F159" s="4"/>
      <c r="G159" s="5"/>
      <c r="H159" s="5"/>
    </row>
    <row r="160" spans="1:8" ht="15.6" x14ac:dyDescent="0.3">
      <c r="A160" s="4"/>
      <c r="B160" s="4"/>
      <c r="C160" s="4"/>
      <c r="D160" s="4"/>
      <c r="E160" s="4"/>
      <c r="F160" s="4"/>
      <c r="G160" s="5"/>
      <c r="H160" s="5"/>
    </row>
    <row r="161" spans="1:8" ht="15.6" x14ac:dyDescent="0.3">
      <c r="A161" s="4"/>
      <c r="B161" s="4"/>
      <c r="C161" s="4"/>
      <c r="D161" s="4"/>
      <c r="E161" s="4"/>
      <c r="F161" s="4"/>
      <c r="G161" s="5"/>
      <c r="H161" s="5"/>
    </row>
    <row r="162" spans="1:8" ht="15.6" x14ac:dyDescent="0.3">
      <c r="A162" s="4"/>
      <c r="B162" s="4"/>
      <c r="C162" s="4"/>
      <c r="D162" s="4"/>
      <c r="E162" s="4"/>
      <c r="F162" s="4"/>
      <c r="G162" s="5"/>
      <c r="H162" s="5"/>
    </row>
    <row r="163" spans="1:8" ht="15.6" x14ac:dyDescent="0.3">
      <c r="A163" s="4"/>
      <c r="B163" s="4"/>
      <c r="C163" s="4"/>
      <c r="D163" s="4"/>
      <c r="E163" s="4"/>
      <c r="F163" s="4"/>
      <c r="G163" s="5"/>
      <c r="H163" s="5"/>
    </row>
    <row r="164" spans="1:8" ht="15.6" x14ac:dyDescent="0.3">
      <c r="A164" s="4"/>
      <c r="B164" s="4"/>
      <c r="C164" s="4"/>
      <c r="D164" s="4"/>
      <c r="E164" s="4"/>
      <c r="F164" s="4"/>
      <c r="G164" s="5"/>
      <c r="H164" s="5"/>
    </row>
    <row r="165" spans="1:8" ht="15.6" x14ac:dyDescent="0.3">
      <c r="A165" s="4"/>
      <c r="B165" s="4"/>
      <c r="C165" s="4"/>
      <c r="D165" s="4"/>
      <c r="E165" s="4"/>
      <c r="F165" s="4"/>
      <c r="G165" s="5"/>
      <c r="H165" s="5"/>
    </row>
    <row r="166" spans="1:8" ht="15.6" x14ac:dyDescent="0.3">
      <c r="A166" s="4"/>
      <c r="B166" s="4"/>
      <c r="C166" s="4"/>
      <c r="D166" s="4"/>
      <c r="E166" s="4"/>
      <c r="F166" s="4"/>
      <c r="G166" s="5"/>
      <c r="H166" s="5"/>
    </row>
    <row r="167" spans="1:8" ht="15.6" x14ac:dyDescent="0.3">
      <c r="A167" s="4"/>
      <c r="B167" s="4"/>
      <c r="C167" s="4"/>
      <c r="D167" s="4"/>
      <c r="E167" s="4"/>
      <c r="F167" s="4"/>
      <c r="G167" s="5"/>
      <c r="H167" s="5"/>
    </row>
    <row r="168" spans="1:8" ht="15.6" x14ac:dyDescent="0.3">
      <c r="A168" s="4"/>
      <c r="B168" s="4"/>
      <c r="C168" s="4"/>
      <c r="D168" s="4"/>
      <c r="E168" s="4"/>
      <c r="F168" s="4"/>
      <c r="G168" s="5"/>
      <c r="H168" s="5"/>
    </row>
    <row r="169" spans="1:8" ht="15.6" x14ac:dyDescent="0.3">
      <c r="A169" s="1"/>
      <c r="B169" s="1"/>
      <c r="C169" s="1"/>
      <c r="D169" s="2"/>
      <c r="E169" s="5"/>
      <c r="F169" s="5"/>
      <c r="G169" s="5"/>
      <c r="H169" s="5"/>
    </row>
    <row r="170" spans="1:8" ht="15.6" x14ac:dyDescent="0.3">
      <c r="A170" s="1"/>
      <c r="B170" s="1"/>
      <c r="C170" s="1"/>
      <c r="D170" s="2"/>
      <c r="E170" s="5"/>
      <c r="F170" s="5"/>
      <c r="G170" s="5"/>
      <c r="H170" s="5"/>
    </row>
    <row r="171" spans="1:8" ht="15.6" x14ac:dyDescent="0.3">
      <c r="A171" s="190" t="s">
        <v>0</v>
      </c>
      <c r="B171" s="190"/>
      <c r="C171" s="190"/>
      <c r="D171" s="2"/>
      <c r="E171" s="5"/>
      <c r="F171" s="5"/>
      <c r="G171" s="5"/>
      <c r="H171" s="5"/>
    </row>
    <row r="172" spans="1:8" ht="15.6" x14ac:dyDescent="0.3">
      <c r="A172" s="190"/>
      <c r="B172" s="190"/>
      <c r="C172" s="190"/>
      <c r="D172" s="2"/>
      <c r="E172" s="5"/>
      <c r="F172" s="5"/>
      <c r="G172" s="5"/>
      <c r="H172" s="5"/>
    </row>
    <row r="173" spans="1:8" ht="15.6" x14ac:dyDescent="0.3">
      <c r="A173" s="190" t="s">
        <v>1</v>
      </c>
      <c r="B173" s="190"/>
      <c r="C173" s="190"/>
      <c r="D173" s="2"/>
      <c r="E173" s="5"/>
      <c r="F173" s="5"/>
      <c r="G173" s="5"/>
      <c r="H173" s="5"/>
    </row>
    <row r="174" spans="1:8" ht="15.6" x14ac:dyDescent="0.3">
      <c r="A174" s="190"/>
      <c r="B174" s="190"/>
      <c r="C174" s="190"/>
      <c r="D174" s="2"/>
      <c r="E174" s="5"/>
      <c r="F174" s="5"/>
      <c r="G174" s="5"/>
      <c r="H174" s="5"/>
    </row>
    <row r="175" spans="1:8" ht="15.6" x14ac:dyDescent="0.3">
      <c r="A175" s="202" t="s">
        <v>66</v>
      </c>
      <c r="B175" s="202"/>
      <c r="C175" s="202"/>
      <c r="D175" s="202"/>
      <c r="E175" s="4"/>
      <c r="F175" s="5"/>
      <c r="G175" s="5"/>
      <c r="H175" s="5"/>
    </row>
    <row r="176" spans="1:8" ht="15.6" x14ac:dyDescent="0.3">
      <c r="A176" s="4"/>
      <c r="B176" s="4"/>
      <c r="C176" s="4"/>
      <c r="D176" s="4"/>
      <c r="E176" s="4"/>
      <c r="F176" s="4"/>
      <c r="G176" s="5"/>
      <c r="H176" s="5"/>
    </row>
    <row r="177" spans="1:8" ht="15.6" x14ac:dyDescent="0.3">
      <c r="A177" s="4"/>
      <c r="B177" s="4"/>
      <c r="C177" s="4"/>
      <c r="D177" s="4"/>
      <c r="E177" s="4"/>
      <c r="F177" s="4"/>
      <c r="G177" s="5"/>
      <c r="H177" s="5"/>
    </row>
    <row r="178" spans="1:8" ht="15.6" x14ac:dyDescent="0.3">
      <c r="A178" s="4"/>
      <c r="B178" s="4"/>
      <c r="C178" s="4"/>
      <c r="D178" s="4"/>
      <c r="E178" s="4"/>
      <c r="F178" s="4"/>
      <c r="G178" s="5"/>
      <c r="H178" s="5"/>
    </row>
    <row r="179" spans="1:8" ht="15.6" x14ac:dyDescent="0.3">
      <c r="A179" s="1"/>
      <c r="B179" s="1"/>
      <c r="C179" s="1"/>
      <c r="D179" s="2"/>
      <c r="E179" s="5"/>
      <c r="F179" s="5"/>
      <c r="G179" s="5"/>
      <c r="H179" s="5"/>
    </row>
    <row r="180" spans="1:8" ht="15.6" x14ac:dyDescent="0.3">
      <c r="A180" s="1"/>
      <c r="B180" s="1"/>
      <c r="C180" s="1"/>
      <c r="D180" s="2"/>
      <c r="E180" s="5"/>
      <c r="F180" s="5"/>
      <c r="G180" s="5"/>
      <c r="H180" s="5"/>
    </row>
    <row r="181" spans="1:8" ht="15.6" x14ac:dyDescent="0.3">
      <c r="A181" s="1"/>
      <c r="B181" s="1"/>
      <c r="C181" s="1"/>
      <c r="D181" s="2"/>
      <c r="E181" s="5"/>
      <c r="F181" s="5"/>
      <c r="G181" s="5"/>
      <c r="H181" s="5"/>
    </row>
    <row r="182" spans="1:8" ht="15.6" x14ac:dyDescent="0.3">
      <c r="A182" s="1"/>
      <c r="B182" s="1"/>
      <c r="C182" s="1"/>
      <c r="D182" s="2"/>
      <c r="E182" s="5"/>
      <c r="F182" s="5"/>
      <c r="G182" s="5"/>
      <c r="H182" s="5"/>
    </row>
    <row r="183" spans="1:8" ht="18" x14ac:dyDescent="0.35">
      <c r="A183" s="203" t="s">
        <v>2</v>
      </c>
      <c r="B183" s="203"/>
      <c r="C183" s="203"/>
      <c r="D183" s="203"/>
      <c r="E183" s="203"/>
      <c r="F183" s="203"/>
      <c r="G183" s="203"/>
      <c r="H183" s="203"/>
    </row>
    <row r="184" spans="1:8" ht="18" x14ac:dyDescent="0.35">
      <c r="A184" s="9"/>
      <c r="B184" s="9"/>
      <c r="C184" s="9"/>
      <c r="D184" s="9"/>
      <c r="E184" s="9"/>
      <c r="F184" s="9"/>
      <c r="G184" s="9"/>
      <c r="H184" s="9"/>
    </row>
    <row r="185" spans="1:8" ht="18" x14ac:dyDescent="0.35">
      <c r="A185" s="9"/>
      <c r="B185" s="9"/>
      <c r="C185" s="9"/>
      <c r="D185" s="9"/>
      <c r="E185" s="9"/>
      <c r="F185" s="9"/>
      <c r="G185" s="9"/>
      <c r="H185" s="9"/>
    </row>
    <row r="186" spans="1:8" x14ac:dyDescent="0.3">
      <c r="A186" s="69"/>
      <c r="B186" s="69"/>
      <c r="C186" s="69"/>
      <c r="D186" s="69"/>
      <c r="E186" s="69"/>
      <c r="F186" s="69"/>
      <c r="G186" s="69"/>
      <c r="H186" s="69"/>
    </row>
    <row r="187" spans="1:8" ht="16.2" thickBot="1" x14ac:dyDescent="0.35">
      <c r="A187" s="52" t="s">
        <v>52</v>
      </c>
      <c r="B187" s="52"/>
      <c r="C187" s="52"/>
      <c r="D187" s="52"/>
      <c r="E187" s="52"/>
      <c r="F187" s="52"/>
      <c r="G187" s="52"/>
      <c r="H187" s="52"/>
    </row>
    <row r="188" spans="1:8" x14ac:dyDescent="0.3">
      <c r="A188" s="70"/>
      <c r="B188" s="70"/>
      <c r="C188" s="70"/>
      <c r="D188" s="70"/>
      <c r="E188" s="70"/>
      <c r="F188" s="70"/>
      <c r="G188" s="70"/>
      <c r="H188" s="70"/>
    </row>
    <row r="189" spans="1:8" x14ac:dyDescent="0.3">
      <c r="A189" s="70"/>
      <c r="B189" s="70"/>
      <c r="C189" s="70"/>
      <c r="D189" s="70"/>
      <c r="E189" s="70"/>
      <c r="F189" s="70"/>
      <c r="G189" s="70"/>
      <c r="H189" s="70"/>
    </row>
    <row r="190" spans="1:8" x14ac:dyDescent="0.3">
      <c r="A190" s="70"/>
      <c r="B190" s="70"/>
      <c r="C190" s="70"/>
      <c r="D190" s="70"/>
      <c r="E190" s="70"/>
      <c r="F190" s="70"/>
      <c r="G190" s="70"/>
      <c r="H190" s="70"/>
    </row>
    <row r="191" spans="1:8" ht="15" thickBot="1" x14ac:dyDescent="0.35">
      <c r="A191" s="70"/>
      <c r="B191" s="70"/>
      <c r="C191" s="70"/>
      <c r="D191" s="70"/>
      <c r="E191" s="70"/>
      <c r="F191" s="70"/>
      <c r="G191" s="70"/>
      <c r="H191" s="70"/>
    </row>
    <row r="192" spans="1:8" ht="16.2" customHeight="1" thickBot="1" x14ac:dyDescent="0.35">
      <c r="A192" s="191" t="s">
        <v>4</v>
      </c>
      <c r="B192" s="192"/>
      <c r="C192" s="192"/>
      <c r="D192" s="195" t="s">
        <v>5</v>
      </c>
      <c r="E192" s="197" t="s">
        <v>6</v>
      </c>
      <c r="F192" s="198"/>
      <c r="G192" s="199"/>
      <c r="H192" s="200" t="s">
        <v>7</v>
      </c>
    </row>
    <row r="193" spans="1:8" ht="16.2" customHeight="1" thickBot="1" x14ac:dyDescent="0.35">
      <c r="A193" s="193"/>
      <c r="B193" s="194"/>
      <c r="C193" s="194"/>
      <c r="D193" s="196"/>
      <c r="E193" s="10" t="s">
        <v>8</v>
      </c>
      <c r="F193" s="11" t="s">
        <v>9</v>
      </c>
      <c r="G193" s="11" t="s">
        <v>10</v>
      </c>
      <c r="H193" s="201"/>
    </row>
    <row r="194" spans="1:8" ht="15" thickBot="1" x14ac:dyDescent="0.35">
      <c r="A194" s="184" t="s">
        <v>11</v>
      </c>
      <c r="B194" s="185"/>
      <c r="C194" s="185"/>
      <c r="D194" s="185"/>
      <c r="E194" s="185"/>
      <c r="F194" s="185"/>
      <c r="G194" s="185"/>
      <c r="H194" s="186"/>
    </row>
    <row r="195" spans="1:8" ht="15.6" customHeight="1" x14ac:dyDescent="0.3">
      <c r="A195" s="187" t="s">
        <v>55</v>
      </c>
      <c r="B195" s="188"/>
      <c r="C195" s="189"/>
      <c r="D195" s="54">
        <v>100</v>
      </c>
      <c r="E195" s="130">
        <v>8.33</v>
      </c>
      <c r="F195" s="131">
        <v>10.29</v>
      </c>
      <c r="G195" s="131">
        <v>9.14</v>
      </c>
      <c r="H195" s="132">
        <v>164</v>
      </c>
    </row>
    <row r="196" spans="1:8" ht="15.6" customHeight="1" x14ac:dyDescent="0.3">
      <c r="A196" s="174" t="s">
        <v>21</v>
      </c>
      <c r="B196" s="175"/>
      <c r="C196" s="180"/>
      <c r="D196" s="19">
        <v>150</v>
      </c>
      <c r="E196" s="133">
        <f>36.78/1000*180</f>
        <v>6.6204000000000001</v>
      </c>
      <c r="F196" s="134">
        <f>30.1/1000*180</f>
        <v>5.4180000000000001</v>
      </c>
      <c r="G196" s="134">
        <v>27.61</v>
      </c>
      <c r="H196" s="135">
        <v>170.82</v>
      </c>
    </row>
    <row r="197" spans="1:8" ht="15.6" customHeight="1" x14ac:dyDescent="0.3">
      <c r="A197" s="174" t="s">
        <v>47</v>
      </c>
      <c r="B197" s="175"/>
      <c r="C197" s="180"/>
      <c r="D197" s="25">
        <v>30</v>
      </c>
      <c r="E197" s="136">
        <v>0.37</v>
      </c>
      <c r="F197" s="137">
        <v>1.81</v>
      </c>
      <c r="G197" s="137">
        <v>0.9</v>
      </c>
      <c r="H197" s="138">
        <v>21.33</v>
      </c>
    </row>
    <row r="198" spans="1:8" ht="15.6" customHeight="1" x14ac:dyDescent="0.3">
      <c r="A198" s="174" t="s">
        <v>13</v>
      </c>
      <c r="B198" s="175"/>
      <c r="C198" s="180"/>
      <c r="D198" s="19">
        <v>30</v>
      </c>
      <c r="E198" s="139">
        <v>2.37</v>
      </c>
      <c r="F198" s="140">
        <v>0.30000000000000004</v>
      </c>
      <c r="G198" s="140">
        <v>14.49</v>
      </c>
      <c r="H198" s="141">
        <v>70.5</v>
      </c>
    </row>
    <row r="199" spans="1:8" ht="16.2" customHeight="1" x14ac:dyDescent="0.3">
      <c r="A199" s="174" t="s">
        <v>14</v>
      </c>
      <c r="B199" s="175"/>
      <c r="C199" s="180"/>
      <c r="D199" s="19">
        <v>30</v>
      </c>
      <c r="E199" s="139">
        <v>1.98</v>
      </c>
      <c r="F199" s="140">
        <v>0.36</v>
      </c>
      <c r="G199" s="140">
        <v>10.02</v>
      </c>
      <c r="H199" s="142">
        <v>52.2</v>
      </c>
    </row>
    <row r="200" spans="1:8" ht="16.2" customHeight="1" thickBot="1" x14ac:dyDescent="0.35">
      <c r="A200" s="213" t="s">
        <v>15</v>
      </c>
      <c r="B200" s="210"/>
      <c r="C200" s="214"/>
      <c r="D200" s="29">
        <v>180</v>
      </c>
      <c r="E200" s="143">
        <v>0.06</v>
      </c>
      <c r="F200" s="144">
        <v>0.02</v>
      </c>
      <c r="G200" s="144">
        <v>13.5</v>
      </c>
      <c r="H200" s="145">
        <v>54</v>
      </c>
    </row>
    <row r="201" spans="1:8" ht="16.2" customHeight="1" thickBot="1" x14ac:dyDescent="0.35">
      <c r="A201" s="169" t="s">
        <v>56</v>
      </c>
      <c r="B201" s="170"/>
      <c r="C201" s="170"/>
      <c r="D201" s="170"/>
      <c r="E201" s="170"/>
      <c r="F201" s="170"/>
      <c r="G201" s="170"/>
      <c r="H201" s="171"/>
    </row>
    <row r="202" spans="1:8" ht="15.6" x14ac:dyDescent="0.3">
      <c r="A202" s="50"/>
      <c r="B202" s="50"/>
      <c r="C202" s="50"/>
      <c r="D202" s="2"/>
      <c r="E202" s="5"/>
      <c r="F202" s="5"/>
      <c r="G202" s="5"/>
      <c r="H202" s="5"/>
    </row>
    <row r="203" spans="1:8" ht="15.6" x14ac:dyDescent="0.3">
      <c r="A203" s="50"/>
      <c r="B203" s="50"/>
      <c r="C203" s="50"/>
      <c r="D203" s="2"/>
      <c r="E203" s="5"/>
      <c r="F203" s="5"/>
      <c r="G203" s="5"/>
      <c r="H203" s="5"/>
    </row>
    <row r="204" spans="1:8" ht="15.6" x14ac:dyDescent="0.3">
      <c r="A204" s="50"/>
      <c r="B204" s="50"/>
      <c r="C204" s="50"/>
      <c r="D204" s="2"/>
      <c r="E204" s="5"/>
      <c r="F204" s="5"/>
      <c r="G204" s="5"/>
      <c r="H204" s="5"/>
    </row>
    <row r="205" spans="1:8" ht="15.6" x14ac:dyDescent="0.3">
      <c r="A205" s="50"/>
      <c r="B205" s="50"/>
      <c r="C205" s="50"/>
      <c r="D205" s="2"/>
      <c r="E205" s="5"/>
      <c r="F205" s="5"/>
      <c r="G205" s="5"/>
      <c r="H205" s="5"/>
    </row>
    <row r="206" spans="1:8" ht="15.6" customHeight="1" x14ac:dyDescent="0.3">
      <c r="A206" s="50"/>
      <c r="B206" s="50"/>
      <c r="C206" s="50"/>
      <c r="D206" s="2"/>
      <c r="E206" s="5"/>
      <c r="F206" s="5"/>
      <c r="G206" s="5"/>
      <c r="H206" s="5"/>
    </row>
    <row r="207" spans="1:8" ht="15.6" customHeight="1" x14ac:dyDescent="0.3">
      <c r="A207" s="50"/>
      <c r="B207" s="50"/>
      <c r="C207" s="50"/>
      <c r="D207" s="2"/>
      <c r="E207" s="5"/>
      <c r="F207" s="5"/>
      <c r="G207" s="5"/>
      <c r="H207" s="5"/>
    </row>
    <row r="208" spans="1:8" ht="15.6" customHeight="1" x14ac:dyDescent="0.3">
      <c r="A208" s="173" t="s">
        <v>27</v>
      </c>
      <c r="B208" s="173"/>
      <c r="C208" s="173"/>
      <c r="D208" s="173"/>
      <c r="E208" s="173"/>
      <c r="F208" s="173"/>
      <c r="G208" s="5"/>
      <c r="H208" s="5"/>
    </row>
    <row r="209" spans="1:8" ht="15.6" customHeight="1" x14ac:dyDescent="0.3">
      <c r="A209" s="50"/>
      <c r="B209" s="50"/>
      <c r="C209" s="50"/>
      <c r="D209" s="50"/>
      <c r="E209" s="4"/>
      <c r="F209" s="5"/>
      <c r="G209" s="5"/>
      <c r="H209" s="5"/>
    </row>
    <row r="210" spans="1:8" ht="15.6" customHeight="1" x14ac:dyDescent="0.3">
      <c r="A210" s="173" t="s">
        <v>28</v>
      </c>
      <c r="B210" s="173"/>
      <c r="C210" s="173"/>
      <c r="D210" s="173"/>
      <c r="E210" s="173"/>
      <c r="F210" s="173"/>
      <c r="G210" s="5"/>
      <c r="H210" s="5"/>
    </row>
    <row r="211" spans="1:8" ht="15.6" customHeight="1" x14ac:dyDescent="0.3">
      <c r="A211" s="50"/>
      <c r="B211" s="50"/>
      <c r="C211" s="50"/>
      <c r="D211" s="50"/>
      <c r="E211" s="4"/>
      <c r="F211" s="5"/>
      <c r="G211" s="5"/>
      <c r="H211" s="5"/>
    </row>
    <row r="212" spans="1:8" ht="15.6" customHeight="1" x14ac:dyDescent="0.3">
      <c r="A212" s="173" t="s">
        <v>29</v>
      </c>
      <c r="B212" s="173"/>
      <c r="C212" s="173"/>
      <c r="D212" s="173"/>
      <c r="E212" s="173"/>
      <c r="F212" s="173"/>
      <c r="G212" s="5"/>
      <c r="H212" s="5"/>
    </row>
    <row r="213" spans="1:8" ht="15.6" x14ac:dyDescent="0.3">
      <c r="A213" s="50"/>
      <c r="B213" s="50"/>
      <c r="C213" s="50"/>
      <c r="D213" s="2"/>
      <c r="E213" s="5"/>
      <c r="F213" s="5"/>
      <c r="G213" s="5"/>
      <c r="H213" s="5"/>
    </row>
    <row r="214" spans="1:8" ht="15.6" x14ac:dyDescent="0.3">
      <c r="A214" s="50"/>
      <c r="B214" s="50"/>
      <c r="C214" s="50"/>
      <c r="D214" s="2"/>
      <c r="E214" s="5"/>
      <c r="F214" s="5"/>
      <c r="G214" s="5"/>
      <c r="H214" s="5"/>
    </row>
    <row r="215" spans="1:8" ht="15.6" x14ac:dyDescent="0.3">
      <c r="A215" s="50"/>
      <c r="B215" s="50"/>
      <c r="C215" s="50"/>
      <c r="D215" s="2"/>
      <c r="E215" s="5"/>
      <c r="F215" s="5"/>
      <c r="G215" s="5"/>
      <c r="H215" s="5"/>
    </row>
    <row r="216" spans="1:8" ht="15.6" x14ac:dyDescent="0.3">
      <c r="A216" s="50"/>
      <c r="B216" s="50"/>
      <c r="C216" s="50"/>
      <c r="D216" s="2"/>
      <c r="E216" s="5"/>
      <c r="F216" s="5"/>
      <c r="G216" s="5"/>
      <c r="H216" s="5"/>
    </row>
    <row r="217" spans="1:8" ht="15.6" x14ac:dyDescent="0.3">
      <c r="A217" s="50"/>
      <c r="B217" s="50"/>
      <c r="C217" s="50"/>
      <c r="D217" s="2"/>
      <c r="E217" s="5"/>
      <c r="F217" s="5"/>
      <c r="G217" s="5"/>
      <c r="H217" s="5"/>
    </row>
    <row r="218" spans="1:8" ht="15.6" x14ac:dyDescent="0.3">
      <c r="A218" s="50"/>
      <c r="B218" s="50"/>
      <c r="C218" s="50"/>
      <c r="D218" s="2"/>
      <c r="E218" s="5"/>
      <c r="F218" s="5"/>
      <c r="G218" s="5"/>
      <c r="H218" s="5"/>
    </row>
    <row r="219" spans="1:8" ht="15.6" x14ac:dyDescent="0.3">
      <c r="A219" s="50"/>
      <c r="B219" s="50"/>
      <c r="C219" s="50"/>
      <c r="D219" s="2"/>
      <c r="E219" s="5"/>
      <c r="F219" s="5"/>
      <c r="G219" s="5"/>
      <c r="H219" s="5"/>
    </row>
    <row r="220" spans="1:8" ht="15.6" x14ac:dyDescent="0.3">
      <c r="A220" s="1"/>
      <c r="B220" s="1"/>
      <c r="C220" s="1"/>
      <c r="D220" s="2"/>
      <c r="E220" s="5"/>
      <c r="F220" s="5"/>
      <c r="G220" s="5"/>
      <c r="H220" s="5"/>
    </row>
    <row r="221" spans="1:8" ht="15.6" x14ac:dyDescent="0.3">
      <c r="A221" s="1"/>
      <c r="B221" s="1"/>
      <c r="C221" s="1"/>
      <c r="D221" s="2"/>
      <c r="E221" s="5"/>
      <c r="F221" s="5"/>
      <c r="G221" s="5"/>
      <c r="H221" s="5"/>
    </row>
    <row r="222" spans="1:8" ht="15.6" x14ac:dyDescent="0.3">
      <c r="A222" s="1"/>
      <c r="B222" s="1"/>
      <c r="C222" s="1"/>
      <c r="D222" s="2"/>
      <c r="E222" s="5"/>
      <c r="F222" s="5"/>
      <c r="G222" s="5"/>
      <c r="H222" s="5"/>
    </row>
    <row r="223" spans="1:8" ht="15.6" x14ac:dyDescent="0.3">
      <c r="A223" s="1"/>
      <c r="B223" s="1"/>
      <c r="C223" s="1"/>
      <c r="D223" s="2"/>
      <c r="E223" s="5"/>
      <c r="F223" s="5"/>
      <c r="G223" s="5"/>
      <c r="H223" s="5"/>
    </row>
    <row r="224" spans="1:8" ht="15.6" x14ac:dyDescent="0.3">
      <c r="A224" s="1"/>
      <c r="B224" s="1"/>
      <c r="C224" s="1"/>
      <c r="D224" s="2"/>
      <c r="E224" s="5"/>
      <c r="F224" s="5"/>
      <c r="G224" s="5"/>
      <c r="H224" s="5"/>
    </row>
    <row r="225" spans="1:8" ht="15.6" x14ac:dyDescent="0.3">
      <c r="A225" s="190" t="s">
        <v>0</v>
      </c>
      <c r="B225" s="190"/>
      <c r="C225" s="190"/>
      <c r="D225" s="2"/>
      <c r="E225" s="5"/>
      <c r="F225" s="5"/>
      <c r="G225" s="5"/>
      <c r="H225" s="5"/>
    </row>
    <row r="226" spans="1:8" ht="15.6" x14ac:dyDescent="0.3">
      <c r="A226" s="190"/>
      <c r="B226" s="190"/>
      <c r="C226" s="190"/>
      <c r="D226" s="2"/>
      <c r="E226" s="5"/>
      <c r="F226" s="5"/>
      <c r="G226" s="5"/>
      <c r="H226" s="5"/>
    </row>
    <row r="227" spans="1:8" ht="15.6" x14ac:dyDescent="0.3">
      <c r="A227" s="190" t="s">
        <v>1</v>
      </c>
      <c r="B227" s="190"/>
      <c r="C227" s="190"/>
      <c r="D227" s="2"/>
      <c r="E227" s="5"/>
      <c r="F227" s="5"/>
      <c r="G227" s="5"/>
      <c r="H227" s="5"/>
    </row>
    <row r="228" spans="1:8" ht="15.6" x14ac:dyDescent="0.3">
      <c r="A228" s="190"/>
      <c r="B228" s="190"/>
      <c r="C228" s="190"/>
      <c r="D228" s="2"/>
      <c r="E228" s="5"/>
      <c r="F228" s="5"/>
      <c r="G228" s="5"/>
      <c r="H228" s="5"/>
    </row>
    <row r="229" spans="1:8" ht="15.6" x14ac:dyDescent="0.3">
      <c r="A229" s="202" t="s">
        <v>67</v>
      </c>
      <c r="B229" s="202"/>
      <c r="C229" s="202"/>
      <c r="D229" s="202"/>
      <c r="E229" s="4"/>
      <c r="F229" s="5"/>
      <c r="G229" s="5"/>
      <c r="H229" s="5"/>
    </row>
    <row r="230" spans="1:8" ht="15.6" x14ac:dyDescent="0.3">
      <c r="A230" s="1"/>
      <c r="B230" s="1"/>
      <c r="C230" s="1"/>
      <c r="D230" s="2"/>
      <c r="E230" s="5"/>
      <c r="F230" s="5"/>
      <c r="G230" s="5"/>
      <c r="H230" s="5"/>
    </row>
    <row r="231" spans="1:8" ht="15.6" x14ac:dyDescent="0.3">
      <c r="A231" s="1"/>
      <c r="B231" s="1"/>
      <c r="C231" s="1"/>
      <c r="D231" s="2"/>
      <c r="E231" s="5"/>
      <c r="F231" s="5"/>
      <c r="G231" s="5"/>
      <c r="H231" s="5"/>
    </row>
    <row r="232" spans="1:8" ht="15.6" x14ac:dyDescent="0.3">
      <c r="A232" s="1"/>
      <c r="B232" s="1"/>
      <c r="C232" s="1"/>
      <c r="D232" s="2"/>
      <c r="E232" s="5"/>
      <c r="F232" s="5"/>
      <c r="G232" s="5"/>
      <c r="H232" s="5"/>
    </row>
    <row r="233" spans="1:8" ht="15.6" x14ac:dyDescent="0.3">
      <c r="A233" s="1"/>
      <c r="B233" s="1"/>
      <c r="C233" s="1"/>
      <c r="D233" s="2"/>
      <c r="E233" s="5"/>
      <c r="F233" s="5"/>
      <c r="G233" s="5"/>
      <c r="H233" s="5"/>
    </row>
    <row r="234" spans="1:8" ht="18" x14ac:dyDescent="0.35">
      <c r="A234" s="203" t="s">
        <v>2</v>
      </c>
      <c r="B234" s="203"/>
      <c r="C234" s="203"/>
      <c r="D234" s="203"/>
      <c r="E234" s="203"/>
      <c r="F234" s="203"/>
      <c r="G234" s="203"/>
      <c r="H234" s="203"/>
    </row>
    <row r="235" spans="1:8" ht="18" x14ac:dyDescent="0.35">
      <c r="A235" s="9"/>
      <c r="B235" s="9"/>
      <c r="C235" s="9"/>
      <c r="D235" s="9"/>
      <c r="E235" s="9"/>
      <c r="F235" s="9"/>
      <c r="G235" s="9"/>
      <c r="H235" s="9"/>
    </row>
    <row r="236" spans="1:8" ht="18" x14ac:dyDescent="0.35">
      <c r="A236" s="9"/>
      <c r="B236" s="9"/>
      <c r="C236" s="9"/>
      <c r="D236" s="9"/>
      <c r="E236" s="9"/>
      <c r="F236" s="9"/>
      <c r="G236" s="9"/>
      <c r="H236" s="9"/>
    </row>
    <row r="237" spans="1:8" x14ac:dyDescent="0.3">
      <c r="A237" s="69"/>
      <c r="B237" s="69"/>
      <c r="C237" s="69"/>
      <c r="D237" s="69"/>
      <c r="E237" s="69"/>
      <c r="F237" s="69"/>
      <c r="G237" s="69"/>
      <c r="H237" s="69"/>
    </row>
    <row r="238" spans="1:8" ht="16.2" thickBot="1" x14ac:dyDescent="0.35">
      <c r="A238" s="52" t="s">
        <v>52</v>
      </c>
      <c r="B238" s="52"/>
      <c r="C238" s="52"/>
      <c r="D238" s="52"/>
      <c r="E238" s="52"/>
      <c r="F238" s="52"/>
      <c r="G238" s="52"/>
      <c r="H238" s="52"/>
    </row>
    <row r="239" spans="1:8" x14ac:dyDescent="0.3">
      <c r="A239" s="70"/>
      <c r="B239" s="70"/>
      <c r="C239" s="70"/>
      <c r="D239" s="70"/>
      <c r="E239" s="70"/>
      <c r="F239" s="70"/>
      <c r="G239" s="70"/>
      <c r="H239" s="70"/>
    </row>
    <row r="240" spans="1:8" x14ac:dyDescent="0.3">
      <c r="A240" s="70"/>
      <c r="B240" s="70"/>
      <c r="C240" s="70"/>
      <c r="D240" s="70"/>
      <c r="E240" s="70"/>
      <c r="F240" s="70"/>
      <c r="G240" s="70"/>
      <c r="H240" s="70"/>
    </row>
    <row r="241" spans="1:8" x14ac:dyDescent="0.3">
      <c r="A241" s="70"/>
      <c r="B241" s="70"/>
      <c r="C241" s="70"/>
      <c r="D241" s="70"/>
      <c r="E241" s="70"/>
      <c r="F241" s="70"/>
      <c r="G241" s="70"/>
      <c r="H241" s="70"/>
    </row>
    <row r="242" spans="1:8" ht="15" thickBot="1" x14ac:dyDescent="0.35">
      <c r="A242" s="70"/>
      <c r="B242" s="70"/>
      <c r="C242" s="70"/>
      <c r="D242" s="70"/>
      <c r="E242" s="70"/>
      <c r="F242" s="70"/>
      <c r="G242" s="70"/>
      <c r="H242" s="70"/>
    </row>
    <row r="243" spans="1:8" ht="16.2" customHeight="1" thickBot="1" x14ac:dyDescent="0.35">
      <c r="A243" s="248" t="s">
        <v>4</v>
      </c>
      <c r="B243" s="169"/>
      <c r="C243" s="169"/>
      <c r="D243" s="249" t="s">
        <v>5</v>
      </c>
      <c r="E243" s="197" t="s">
        <v>6</v>
      </c>
      <c r="F243" s="198"/>
      <c r="G243" s="199"/>
      <c r="H243" s="200" t="s">
        <v>7</v>
      </c>
    </row>
    <row r="244" spans="1:8" ht="16.2" customHeight="1" thickBot="1" x14ac:dyDescent="0.35">
      <c r="A244" s="248"/>
      <c r="B244" s="169"/>
      <c r="C244" s="169"/>
      <c r="D244" s="249"/>
      <c r="E244" s="10" t="s">
        <v>8</v>
      </c>
      <c r="F244" s="11" t="s">
        <v>9</v>
      </c>
      <c r="G244" s="11" t="s">
        <v>10</v>
      </c>
      <c r="H244" s="201"/>
    </row>
    <row r="245" spans="1:8" ht="15" thickBot="1" x14ac:dyDescent="0.35">
      <c r="A245" s="184" t="s">
        <v>11</v>
      </c>
      <c r="B245" s="185"/>
      <c r="C245" s="185"/>
      <c r="D245" s="185"/>
      <c r="E245" s="185"/>
      <c r="F245" s="185"/>
      <c r="G245" s="185"/>
      <c r="H245" s="186"/>
    </row>
    <row r="246" spans="1:8" ht="15.6" customHeight="1" x14ac:dyDescent="0.3">
      <c r="A246" s="187" t="s">
        <v>57</v>
      </c>
      <c r="B246" s="188"/>
      <c r="C246" s="189"/>
      <c r="D246" s="12">
        <v>160</v>
      </c>
      <c r="E246" s="146">
        <v>23.38</v>
      </c>
      <c r="F246" s="147">
        <v>17.690000000000001</v>
      </c>
      <c r="G246" s="147">
        <v>44.8</v>
      </c>
      <c r="H246" s="148">
        <v>432</v>
      </c>
    </row>
    <row r="247" spans="1:8" ht="15.6" customHeight="1" x14ac:dyDescent="0.3">
      <c r="A247" s="174" t="s">
        <v>16</v>
      </c>
      <c r="B247" s="175"/>
      <c r="C247" s="180"/>
      <c r="D247" s="19">
        <v>180</v>
      </c>
      <c r="E247" s="143">
        <v>0.06</v>
      </c>
      <c r="F247" s="144">
        <v>0.02</v>
      </c>
      <c r="G247" s="144">
        <v>13.5</v>
      </c>
      <c r="H247" s="145">
        <v>54</v>
      </c>
    </row>
    <row r="248" spans="1:8" ht="15.6" customHeight="1" x14ac:dyDescent="0.3">
      <c r="A248" s="174" t="s">
        <v>13</v>
      </c>
      <c r="B248" s="175"/>
      <c r="C248" s="180"/>
      <c r="D248" s="19">
        <v>30</v>
      </c>
      <c r="E248" s="139">
        <v>2.37</v>
      </c>
      <c r="F248" s="140">
        <v>0.30000000000000004</v>
      </c>
      <c r="G248" s="140">
        <v>14.49</v>
      </c>
      <c r="H248" s="141">
        <v>70.5</v>
      </c>
    </row>
    <row r="249" spans="1:8" ht="16.2" thickBot="1" x14ac:dyDescent="0.35">
      <c r="A249" s="181" t="s">
        <v>18</v>
      </c>
      <c r="B249" s="182"/>
      <c r="C249" s="183"/>
      <c r="D249" s="35">
        <v>120</v>
      </c>
      <c r="E249" s="149">
        <f>0.4/100*130</f>
        <v>0.52</v>
      </c>
      <c r="F249" s="150">
        <f>0.4/1900*130</f>
        <v>2.736842105263158E-2</v>
      </c>
      <c r="G249" s="150">
        <f>9.847/100*130</f>
        <v>12.8011</v>
      </c>
      <c r="H249" s="151">
        <f>47/100*130</f>
        <v>61.099999999999994</v>
      </c>
    </row>
    <row r="250" spans="1:8" ht="16.2" customHeight="1" thickBot="1" x14ac:dyDescent="0.35">
      <c r="A250" s="169" t="s">
        <v>56</v>
      </c>
      <c r="B250" s="170"/>
      <c r="C250" s="170"/>
      <c r="D250" s="170"/>
      <c r="E250" s="170"/>
      <c r="F250" s="170"/>
      <c r="G250" s="170"/>
      <c r="H250" s="171"/>
    </row>
    <row r="251" spans="1:8" ht="16.2" customHeight="1" x14ac:dyDescent="0.3">
      <c r="A251" s="74"/>
      <c r="B251" s="74"/>
      <c r="C251" s="74"/>
      <c r="D251" s="75"/>
      <c r="E251" s="76"/>
      <c r="F251" s="76"/>
      <c r="G251" s="76"/>
      <c r="H251" s="76"/>
    </row>
    <row r="252" spans="1:8" ht="15.6" x14ac:dyDescent="0.3">
      <c r="A252" s="74"/>
      <c r="B252" s="74"/>
      <c r="C252" s="74"/>
      <c r="D252" s="75"/>
      <c r="E252" s="76"/>
      <c r="F252" s="76"/>
      <c r="G252" s="76"/>
      <c r="H252" s="76"/>
    </row>
    <row r="253" spans="1:8" ht="15.6" x14ac:dyDescent="0.3">
      <c r="A253" s="74"/>
      <c r="B253" s="74"/>
      <c r="C253" s="74"/>
      <c r="D253" s="75"/>
      <c r="E253" s="76"/>
      <c r="F253" s="76"/>
      <c r="G253" s="76"/>
      <c r="H253" s="76"/>
    </row>
    <row r="254" spans="1:8" ht="15.6" x14ac:dyDescent="0.3">
      <c r="A254" s="74"/>
      <c r="B254" s="74"/>
      <c r="C254" s="74"/>
      <c r="D254" s="75"/>
      <c r="E254" s="76"/>
      <c r="F254" s="76"/>
      <c r="G254" s="76"/>
      <c r="H254" s="76"/>
    </row>
    <row r="255" spans="1:8" ht="15.6" customHeight="1" x14ac:dyDescent="0.3">
      <c r="A255" s="173" t="s">
        <v>27</v>
      </c>
      <c r="B255" s="173"/>
      <c r="C255" s="173"/>
      <c r="D255" s="173"/>
      <c r="E255" s="173"/>
      <c r="F255" s="173"/>
      <c r="G255" s="5"/>
      <c r="H255" s="5"/>
    </row>
    <row r="256" spans="1:8" ht="15.6" customHeight="1" x14ac:dyDescent="0.3">
      <c r="A256" s="50"/>
      <c r="B256" s="50"/>
      <c r="C256" s="50"/>
      <c r="D256" s="50"/>
      <c r="E256" s="4"/>
      <c r="F256" s="5"/>
      <c r="G256" s="5"/>
      <c r="H256" s="5"/>
    </row>
    <row r="257" spans="1:8" ht="15.6" customHeight="1" x14ac:dyDescent="0.3">
      <c r="A257" s="173" t="s">
        <v>28</v>
      </c>
      <c r="B257" s="173"/>
      <c r="C257" s="173"/>
      <c r="D257" s="173"/>
      <c r="E257" s="173"/>
      <c r="F257" s="173"/>
      <c r="G257" s="5"/>
      <c r="H257" s="5"/>
    </row>
    <row r="258" spans="1:8" ht="15.6" customHeight="1" x14ac:dyDescent="0.3">
      <c r="A258" s="50"/>
      <c r="B258" s="50"/>
      <c r="C258" s="50"/>
      <c r="D258" s="50"/>
      <c r="E258" s="4"/>
      <c r="F258" s="5"/>
      <c r="G258" s="5"/>
      <c r="H258" s="5"/>
    </row>
    <row r="259" spans="1:8" ht="15.6" customHeight="1" x14ac:dyDescent="0.3">
      <c r="A259" s="173" t="s">
        <v>29</v>
      </c>
      <c r="B259" s="173"/>
      <c r="C259" s="173"/>
      <c r="D259" s="173"/>
      <c r="E259" s="173"/>
      <c r="F259" s="173"/>
      <c r="G259" s="5"/>
      <c r="H259" s="5"/>
    </row>
    <row r="260" spans="1:8" ht="15.6" customHeight="1" x14ac:dyDescent="0.3">
      <c r="A260" s="50"/>
      <c r="B260" s="50"/>
      <c r="C260" s="50"/>
      <c r="D260" s="50"/>
      <c r="E260" s="4"/>
      <c r="F260" s="5"/>
      <c r="G260" s="5"/>
      <c r="H260" s="5"/>
    </row>
    <row r="261" spans="1:8" ht="15.6" x14ac:dyDescent="0.3">
      <c r="A261" s="4"/>
      <c r="B261" s="4"/>
      <c r="C261" s="4"/>
      <c r="D261" s="4"/>
      <c r="E261" s="4"/>
      <c r="F261" s="4"/>
      <c r="G261" s="5"/>
      <c r="H261" s="5"/>
    </row>
    <row r="262" spans="1:8" ht="15.6" x14ac:dyDescent="0.3">
      <c r="A262" s="74"/>
      <c r="B262" s="74"/>
      <c r="C262" s="74"/>
      <c r="D262" s="75"/>
      <c r="E262" s="76"/>
      <c r="F262" s="76"/>
      <c r="G262" s="76"/>
      <c r="H262" s="76"/>
    </row>
    <row r="263" spans="1:8" ht="15.6" x14ac:dyDescent="0.3">
      <c r="A263" s="74"/>
      <c r="B263" s="74"/>
      <c r="C263" s="74"/>
      <c r="D263" s="75"/>
      <c r="E263" s="76"/>
      <c r="F263" s="76"/>
      <c r="G263" s="76"/>
      <c r="H263" s="76"/>
    </row>
    <row r="264" spans="1:8" ht="15.6" x14ac:dyDescent="0.3">
      <c r="A264" s="74"/>
      <c r="B264" s="74"/>
      <c r="C264" s="74"/>
      <c r="D264" s="75"/>
      <c r="E264" s="76"/>
      <c r="F264" s="76"/>
      <c r="G264" s="76"/>
      <c r="H264" s="76"/>
    </row>
    <row r="265" spans="1:8" ht="15.6" x14ac:dyDescent="0.3">
      <c r="A265" s="74"/>
      <c r="B265" s="74"/>
      <c r="C265" s="74"/>
      <c r="D265" s="75"/>
      <c r="E265" s="76"/>
      <c r="F265" s="76"/>
      <c r="G265" s="76"/>
      <c r="H265" s="76"/>
    </row>
    <row r="266" spans="1:8" ht="15.6" x14ac:dyDescent="0.3">
      <c r="A266" s="74"/>
      <c r="B266" s="74"/>
      <c r="C266" s="74"/>
      <c r="D266" s="75"/>
      <c r="E266" s="76"/>
      <c r="F266" s="76"/>
      <c r="G266" s="76"/>
      <c r="H266" s="76"/>
    </row>
    <row r="267" spans="1:8" ht="15.6" x14ac:dyDescent="0.3">
      <c r="A267" s="74"/>
      <c r="B267" s="74"/>
      <c r="C267" s="74"/>
      <c r="D267" s="75"/>
      <c r="E267" s="76"/>
      <c r="F267" s="76"/>
      <c r="G267" s="76"/>
      <c r="H267" s="76"/>
    </row>
    <row r="268" spans="1:8" ht="15.6" x14ac:dyDescent="0.3">
      <c r="A268" s="74"/>
      <c r="B268" s="74"/>
      <c r="C268" s="74"/>
      <c r="D268" s="75"/>
      <c r="E268" s="76"/>
      <c r="F268" s="76"/>
      <c r="G268" s="76"/>
      <c r="H268" s="76"/>
    </row>
    <row r="269" spans="1:8" ht="15.6" x14ac:dyDescent="0.3">
      <c r="A269" s="74"/>
      <c r="B269" s="74"/>
      <c r="C269" s="74"/>
      <c r="D269" s="75"/>
      <c r="E269" s="76"/>
      <c r="F269" s="76"/>
      <c r="G269" s="76"/>
      <c r="H269" s="76"/>
    </row>
    <row r="270" spans="1:8" ht="15.6" x14ac:dyDescent="0.3">
      <c r="A270" s="74"/>
      <c r="B270" s="74"/>
      <c r="C270" s="74"/>
      <c r="D270" s="75"/>
      <c r="E270" s="76"/>
      <c r="F270" s="76"/>
      <c r="G270" s="76"/>
      <c r="H270" s="76"/>
    </row>
    <row r="271" spans="1:8" ht="15.6" x14ac:dyDescent="0.3">
      <c r="A271" s="1"/>
      <c r="B271" s="1"/>
      <c r="C271" s="1"/>
      <c r="D271" s="2"/>
      <c r="E271" s="5"/>
      <c r="F271" s="5"/>
      <c r="G271" s="5"/>
      <c r="H271" s="5"/>
    </row>
    <row r="272" spans="1:8" ht="15.6" x14ac:dyDescent="0.3">
      <c r="A272" s="1"/>
      <c r="B272" s="1"/>
      <c r="C272" s="1"/>
      <c r="D272" s="2"/>
      <c r="E272" s="5"/>
      <c r="F272" s="5"/>
      <c r="G272" s="5"/>
      <c r="H272" s="5"/>
    </row>
    <row r="273" spans="1:8" ht="15.6" x14ac:dyDescent="0.3">
      <c r="A273" s="1"/>
      <c r="B273" s="1"/>
      <c r="C273" s="1"/>
      <c r="D273" s="2"/>
      <c r="E273" s="5"/>
      <c r="F273" s="5"/>
      <c r="G273" s="5"/>
      <c r="H273" s="5"/>
    </row>
    <row r="274" spans="1:8" ht="15.6" x14ac:dyDescent="0.3">
      <c r="A274" s="1"/>
      <c r="B274" s="1"/>
      <c r="C274" s="1"/>
      <c r="D274" s="2"/>
      <c r="E274" s="5"/>
      <c r="F274" s="5"/>
      <c r="G274" s="5"/>
      <c r="H274" s="5"/>
    </row>
    <row r="275" spans="1:8" ht="15.6" x14ac:dyDescent="0.3">
      <c r="A275" s="1"/>
      <c r="B275" s="1"/>
      <c r="C275" s="1"/>
      <c r="D275" s="2"/>
      <c r="E275" s="5"/>
      <c r="F275" s="5"/>
      <c r="G275" s="5"/>
      <c r="H275" s="5"/>
    </row>
    <row r="277" spans="1:8" ht="15.6" x14ac:dyDescent="0.3">
      <c r="A277" s="1"/>
      <c r="B277" s="1"/>
      <c r="C277" s="1"/>
      <c r="D277" s="2"/>
      <c r="E277" s="3"/>
      <c r="F277" s="3"/>
      <c r="G277" s="3"/>
      <c r="H277" s="3"/>
    </row>
    <row r="278" spans="1:8" ht="15.6" x14ac:dyDescent="0.3">
      <c r="A278" s="1"/>
      <c r="B278" s="1"/>
      <c r="C278" s="1"/>
      <c r="D278" s="2"/>
      <c r="E278" s="3"/>
      <c r="F278" s="3"/>
      <c r="G278" s="3"/>
      <c r="H278" s="3"/>
    </row>
    <row r="279" spans="1:8" ht="15.6" x14ac:dyDescent="0.3">
      <c r="A279" s="1"/>
      <c r="B279" s="1"/>
      <c r="C279" s="1"/>
      <c r="D279" s="2"/>
      <c r="E279" s="3"/>
      <c r="F279" s="3"/>
      <c r="G279" s="3"/>
      <c r="H279" s="3"/>
    </row>
  </sheetData>
  <mergeCells count="103">
    <mergeCell ref="A5:C5"/>
    <mergeCell ref="A6:C6"/>
    <mergeCell ref="A7:C7"/>
    <mergeCell ref="A28:C28"/>
    <mergeCell ref="A26:H26"/>
    <mergeCell ref="A27:C27"/>
    <mergeCell ref="A29:C29"/>
    <mergeCell ref="A19:H19"/>
    <mergeCell ref="A24:C25"/>
    <mergeCell ref="D24:D25"/>
    <mergeCell ref="E24:G24"/>
    <mergeCell ref="H24:H25"/>
    <mergeCell ref="A8:C8"/>
    <mergeCell ref="A15:H15"/>
    <mergeCell ref="A9:D9"/>
    <mergeCell ref="A62:C62"/>
    <mergeCell ref="A63:C63"/>
    <mergeCell ref="A43:E43"/>
    <mergeCell ref="A60:C60"/>
    <mergeCell ref="A61:C61"/>
    <mergeCell ref="A32:H32"/>
    <mergeCell ref="A39:E39"/>
    <mergeCell ref="A41:E41"/>
    <mergeCell ref="A30:C30"/>
    <mergeCell ref="A31:C31"/>
    <mergeCell ref="A84:C84"/>
    <mergeCell ref="A85:C85"/>
    <mergeCell ref="A86:C86"/>
    <mergeCell ref="A81:H81"/>
    <mergeCell ref="A82:C82"/>
    <mergeCell ref="A83:C83"/>
    <mergeCell ref="A70:H70"/>
    <mergeCell ref="A79:C80"/>
    <mergeCell ref="D79:D80"/>
    <mergeCell ref="E79:G79"/>
    <mergeCell ref="H79:H80"/>
    <mergeCell ref="A117:C117"/>
    <mergeCell ref="A118:C118"/>
    <mergeCell ref="A96:E96"/>
    <mergeCell ref="A98:E98"/>
    <mergeCell ref="F114:H114"/>
    <mergeCell ref="A115:C115"/>
    <mergeCell ref="A87:C87"/>
    <mergeCell ref="A88:H88"/>
    <mergeCell ref="A94:E94"/>
    <mergeCell ref="A141:C141"/>
    <mergeCell ref="A142:H142"/>
    <mergeCell ref="A148:E148"/>
    <mergeCell ref="A138:C138"/>
    <mergeCell ref="A139:C139"/>
    <mergeCell ref="A140:C140"/>
    <mergeCell ref="A136:H136"/>
    <mergeCell ref="A137:C137"/>
    <mergeCell ref="A125:H125"/>
    <mergeCell ref="A134:C135"/>
    <mergeCell ref="D134:D135"/>
    <mergeCell ref="E134:G134"/>
    <mergeCell ref="H134:H135"/>
    <mergeCell ref="A183:H183"/>
    <mergeCell ref="A192:C193"/>
    <mergeCell ref="D192:D193"/>
    <mergeCell ref="E192:G192"/>
    <mergeCell ref="H192:H193"/>
    <mergeCell ref="A172:C172"/>
    <mergeCell ref="A173:C173"/>
    <mergeCell ref="A174:C174"/>
    <mergeCell ref="A150:E150"/>
    <mergeCell ref="A152:E152"/>
    <mergeCell ref="A171:C171"/>
    <mergeCell ref="A175:D175"/>
    <mergeCell ref="A200:C200"/>
    <mergeCell ref="A201:H201"/>
    <mergeCell ref="A208:F208"/>
    <mergeCell ref="A197:C197"/>
    <mergeCell ref="A198:C198"/>
    <mergeCell ref="A199:C199"/>
    <mergeCell ref="A194:H194"/>
    <mergeCell ref="A195:C195"/>
    <mergeCell ref="A196:C196"/>
    <mergeCell ref="A64:D64"/>
    <mergeCell ref="A119:D119"/>
    <mergeCell ref="A116:C116"/>
    <mergeCell ref="A255:F255"/>
    <mergeCell ref="A257:F257"/>
    <mergeCell ref="A259:F259"/>
    <mergeCell ref="A248:C248"/>
    <mergeCell ref="A249:C249"/>
    <mergeCell ref="A250:H250"/>
    <mergeCell ref="A245:H245"/>
    <mergeCell ref="A246:C246"/>
    <mergeCell ref="A247:C247"/>
    <mergeCell ref="A234:H234"/>
    <mergeCell ref="A243:C244"/>
    <mergeCell ref="D243:D244"/>
    <mergeCell ref="E243:G243"/>
    <mergeCell ref="H243:H244"/>
    <mergeCell ref="A227:C227"/>
    <mergeCell ref="A228:C228"/>
    <mergeCell ref="A210:F210"/>
    <mergeCell ref="A212:F212"/>
    <mergeCell ref="A225:C225"/>
    <mergeCell ref="A226:C226"/>
    <mergeCell ref="A229:D229"/>
  </mergeCells>
  <pageMargins left="0.7" right="0.7" top="0.75" bottom="0.75" header="0.3" footer="0.3"/>
  <pageSetup paperSize="9" scale="83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Льготники 5-11 </vt:lpstr>
      <vt:lpstr>Обед 1-4 льгот</vt:lpstr>
      <vt:lpstr>Завтрак 1-4</vt:lpstr>
      <vt:lpstr>'Обед 1-4 льгот'!Область_печати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2025-11-09T18:18:10Z</dcterms:created>
  <dcterms:modified xsi:type="dcterms:W3CDTF">2026-03-23T04:40:01Z</dcterms:modified>
</cp:coreProperties>
</file>