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95" tabRatio="599" activeTab="2"/>
  </bookViews>
  <sheets>
    <sheet name="ФХД" sheetId="10" r:id="rId1"/>
    <sheet name="Свод" sheetId="2" r:id="rId2"/>
    <sheet name="Азовский" sheetId="1" r:id="rId3"/>
    <sheet name="Вольновский" sheetId="3" r:id="rId4"/>
    <sheet name="ЭБЦ" sheetId="4" r:id="rId5"/>
    <sheet name="Спортшкола" sheetId="6" r:id="rId6"/>
    <sheet name="Лист5" sheetId="7" r:id="rId7"/>
    <sheet name="Лист6" sheetId="8" r:id="rId8"/>
    <sheet name="Лист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УОМС</author>
  </authors>
  <commentList>
    <comment ref="AS15" authorId="0">
      <text>
        <r>
          <rPr>
            <b/>
            <sz val="9"/>
            <rFont val="Tahoma"/>
            <charset val="204"/>
          </rPr>
          <t>УОМС:</t>
        </r>
        <r>
          <rPr>
            <sz val="9"/>
            <rFont val="Tahoma"/>
            <charset val="204"/>
          </rPr>
          <t xml:space="preserve">
остаток технолог.присоед. Газсети
 </t>
        </r>
      </text>
    </comment>
  </commentList>
</comments>
</file>

<file path=xl/sharedStrings.xml><?xml version="1.0" encoding="utf-8"?>
<sst xmlns="http://schemas.openxmlformats.org/spreadsheetml/2006/main" count="2441" uniqueCount="263">
  <si>
    <t xml:space="preserve">№ п/п </t>
  </si>
  <si>
    <t xml:space="preserve">ВНЕШКОЛЬНИКИ                                                                          </t>
  </si>
  <si>
    <t xml:space="preserve"> Местный 2022</t>
  </si>
  <si>
    <t>Итого
 местный</t>
  </si>
  <si>
    <t>ДОХОДЫ (2)</t>
  </si>
  <si>
    <t>АЗОВСКИЙ</t>
  </si>
  <si>
    <t>ВОЛЬНОВСКИЙ</t>
  </si>
  <si>
    <t>ЭБЦ</t>
  </si>
  <si>
    <t>ИТОГО</t>
  </si>
  <si>
    <t>Спортшкола</t>
  </si>
  <si>
    <t xml:space="preserve">Муниципальное задание                                                                             </t>
  </si>
  <si>
    <t xml:space="preserve"> Местный 2024</t>
  </si>
  <si>
    <t>Республика 2024</t>
  </si>
  <si>
    <t>Зарплата</t>
  </si>
  <si>
    <t>Итого 
муниципалка</t>
  </si>
  <si>
    <t>Иные МБ ПФ ДОД</t>
  </si>
  <si>
    <t xml:space="preserve"> ИНЫЕ 244</t>
  </si>
  <si>
    <t>Иные 112</t>
  </si>
  <si>
    <t xml:space="preserve">Итого </t>
  </si>
  <si>
    <t>Кап.
Вложения 400</t>
  </si>
  <si>
    <t xml:space="preserve">Прочие доходы </t>
  </si>
  <si>
    <t xml:space="preserve">ДОХОДЫ </t>
  </si>
  <si>
    <t>Штрафы</t>
  </si>
  <si>
    <t>Гранты 150</t>
  </si>
  <si>
    <t>Всего</t>
  </si>
  <si>
    <t>28 декабря  2024 год</t>
  </si>
  <si>
    <t>Договора, заключ в 2023 на 2024 муниципалка</t>
  </si>
  <si>
    <t>Итого
 муниц</t>
  </si>
  <si>
    <t>ФОК</t>
  </si>
  <si>
    <t xml:space="preserve">Договора, заключ в 2019г на 2020 РПпродукты </t>
  </si>
  <si>
    <t>Местный</t>
  </si>
  <si>
    <t>Местный бюджет отдельн КБК</t>
  </si>
  <si>
    <t>благоус парка</t>
  </si>
  <si>
    <t>подгот.
орган упр сил РСЧС</t>
  </si>
  <si>
    <t>Металлодетекторы</t>
  </si>
  <si>
    <t>микрофильмиров</t>
  </si>
  <si>
    <t>коман
 112</t>
  </si>
  <si>
    <t>Прочие
244</t>
  </si>
  <si>
    <t>Всего прочие</t>
  </si>
  <si>
    <t>Итого</t>
  </si>
  <si>
    <t>Гранты ЭБЦ, ЦДЮТТ</t>
  </si>
  <si>
    <t xml:space="preserve">Респ
</t>
  </si>
  <si>
    <t>Компенсац</t>
  </si>
  <si>
    <t>Иные</t>
  </si>
  <si>
    <t>Родител.
плата</t>
  </si>
  <si>
    <t>Компенсация затрат</t>
  </si>
  <si>
    <t>Итого прочие244</t>
  </si>
  <si>
    <t>остатки прош лет</t>
  </si>
  <si>
    <t>ПСД кровли</t>
  </si>
  <si>
    <t>Уголь</t>
  </si>
  <si>
    <t>Продукты</t>
  </si>
  <si>
    <t>244</t>
  </si>
  <si>
    <t>переб 244</t>
  </si>
  <si>
    <t>моц</t>
  </si>
  <si>
    <t xml:space="preserve">                                                                                                    </t>
  </si>
  <si>
    <t>Утверждаю</t>
  </si>
  <si>
    <t xml:space="preserve">                                                                                    ______________________________________________</t>
  </si>
  <si>
    <t xml:space="preserve">Начальник  управления образования,молодежи и спорта  </t>
  </si>
  <si>
    <t>(наименование должности уполномоченного лица)</t>
  </si>
  <si>
    <t xml:space="preserve">Управление образования,молодежи и спорта Джанкойского района 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</si>
  <si>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</si>
  <si>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</t>
  </si>
  <si>
    <t>А.В.Приходько</t>
  </si>
  <si>
    <t xml:space="preserve">                                                                            (подпись)        (расшифровка подписи)</t>
  </si>
  <si>
    <t xml:space="preserve">                                                                                             "24"_декабря__2020_г.</t>
  </si>
  <si>
    <t xml:space="preserve">                               План финансово-хозяйственной деятельности на 2024_ г. </t>
  </si>
  <si>
    <t xml:space="preserve">                                                                                                                   │    Коды    │</t>
  </si>
  <si>
    <t xml:space="preserve">   Коды    </t>
  </si>
  <si>
    <t xml:space="preserve">                                                                                                                   </t>
  </si>
  <si>
    <t>Дата</t>
  </si>
  <si>
    <t xml:space="preserve">         по Сводному реестру</t>
  </si>
  <si>
    <t xml:space="preserve"> Орган, осуществляющий                                                                                             </t>
  </si>
  <si>
    <t xml:space="preserve"> функции и полномочия                                                                                  </t>
  </si>
  <si>
    <t xml:space="preserve"> глава по БК</t>
  </si>
  <si>
    <r>
      <rPr>
        <sz val="10"/>
        <color theme="1"/>
        <rFont val="Courier New"/>
        <charset val="204"/>
      </rPr>
      <t xml:space="preserve"> учредителя             </t>
    </r>
    <r>
      <rPr>
        <b/>
        <sz val="11"/>
        <color theme="1"/>
        <rFont val="Courier New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charset val="204"/>
      </rPr>
      <t xml:space="preserve">                   </t>
    </r>
  </si>
  <si>
    <t xml:space="preserve">   </t>
  </si>
  <si>
    <t xml:space="preserve">                                               Джанкойского района                                                                   </t>
  </si>
  <si>
    <t xml:space="preserve">                                                                                          </t>
  </si>
  <si>
    <t xml:space="preserve">                                                                                                         </t>
  </si>
  <si>
    <t>ИНН</t>
  </si>
  <si>
    <r>
      <t xml:space="preserve"> Учреждение: </t>
    </r>
    <r>
      <rPr>
        <b/>
        <sz val="10"/>
        <color theme="1"/>
        <rFont val="Courier New"/>
        <charset val="204"/>
      </rPr>
      <t xml:space="preserve">Муниципальное образовательное учреждение доподнительного образования детей
 "Центр развития  творчества детей и юношества"  </t>
    </r>
    <r>
      <rPr>
        <sz val="10"/>
        <color theme="1"/>
        <rFont val="Courier New"/>
        <charset val="204"/>
      </rPr>
      <t xml:space="preserve">        </t>
    </r>
  </si>
  <si>
    <t>КПП</t>
  </si>
  <si>
    <t xml:space="preserve"> Единица измерения: руб                                                                                    </t>
  </si>
  <si>
    <t>по ОКЕИ</t>
  </si>
  <si>
    <t>Раздел 1. Поступления и выплаты</t>
  </si>
  <si>
    <t>Наименование показателя</t>
  </si>
  <si>
    <t>Код строки</t>
  </si>
  <si>
    <r>
      <rPr>
        <sz val="10"/>
        <color theme="1"/>
        <rFont val="Arial"/>
        <charset val="204"/>
      </rPr>
      <t>Код по бюджетной классификации Российской Федерации</t>
    </r>
    <r>
      <rPr>
        <vertAlign val="superscript"/>
        <sz val="10"/>
        <color theme="1"/>
        <rFont val="Arial"/>
        <charset val="204"/>
      </rPr>
      <t>3</t>
    </r>
  </si>
  <si>
    <t>Аналитический</t>
  </si>
  <si>
    <t>Сумма</t>
  </si>
  <si>
    <r>
      <rPr>
        <sz val="10"/>
        <color theme="1"/>
        <rFont val="Arial"/>
        <charset val="204"/>
      </rPr>
      <t>код</t>
    </r>
    <r>
      <rPr>
        <vertAlign val="superscript"/>
        <sz val="10"/>
        <color theme="1"/>
        <rFont val="Arial"/>
        <charset val="204"/>
      </rPr>
      <t>4</t>
    </r>
  </si>
  <si>
    <t>на 2024 г. текущий финансовый год</t>
  </si>
  <si>
    <t>на 2025 г. первый год планового периода</t>
  </si>
  <si>
    <t>на 2026 г. второй год планового периода</t>
  </si>
  <si>
    <t>за пределами планового периода</t>
  </si>
  <si>
    <r>
      <rPr>
        <sz val="10"/>
        <color theme="1"/>
        <rFont val="Arial"/>
        <charset val="204"/>
      </rPr>
      <t>Остаток средств на начало текущего финансового года</t>
    </r>
    <r>
      <rPr>
        <vertAlign val="superscript"/>
        <sz val="10"/>
        <color theme="1"/>
        <rFont val="Arial"/>
        <charset val="204"/>
      </rPr>
      <t>5</t>
    </r>
  </si>
  <si>
    <t>х</t>
  </si>
  <si>
    <r>
      <rPr>
        <sz val="10"/>
        <color theme="1"/>
        <rFont val="Arial"/>
        <charset val="204"/>
      </rPr>
      <t>Остаток средств на конец текущего финансового года</t>
    </r>
    <r>
      <rPr>
        <vertAlign val="superscript"/>
        <sz val="10"/>
        <color theme="1"/>
        <rFont val="Arial"/>
        <charset val="204"/>
      </rPr>
      <t>5</t>
    </r>
  </si>
  <si>
    <t>Доходы, всего:</t>
  </si>
  <si>
    <t>в том числе:</t>
  </si>
  <si>
    <t>доходы от собственности, всего</t>
  </si>
  <si>
    <t>в том числе: арендная плата</t>
  </si>
  <si>
    <r>
      <rPr>
        <sz val="10"/>
        <color theme="1"/>
        <rFont val="Arial"/>
        <charset val="204"/>
      </rPr>
      <t>Аналитический код</t>
    </r>
    <r>
      <rPr>
        <vertAlign val="superscript"/>
        <sz val="10"/>
        <color theme="1"/>
        <rFont val="Arial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</si>
  <si>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</si>
  <si>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</si>
  <si>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КФО4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</si>
  <si>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</si>
  <si>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оказания услуг, работ, компенсации затрат учреждений</t>
  </si>
  <si>
    <t>КФО2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</si>
  <si>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</si>
  <si>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</si>
  <si>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целевые субсидии</t>
  </si>
  <si>
    <t>КФО5+6</t>
  </si>
  <si>
    <t>субсидии на осуществление капитальных вложений</t>
  </si>
  <si>
    <t>прочие доходы, всего</t>
  </si>
  <si>
    <t>КФО6</t>
  </si>
  <si>
    <t>доходы от операций с активами, всего</t>
  </si>
  <si>
    <r>
      <rPr>
        <sz val="10"/>
        <color theme="1"/>
        <rFont val="Arial"/>
        <charset val="204"/>
      </rPr>
      <t>прочие поступления, всего</t>
    </r>
    <r>
      <rPr>
        <vertAlign val="superscript"/>
        <sz val="10"/>
        <color theme="1"/>
        <rFont val="Arial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</si>
  <si>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</si>
  <si>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</si>
  <si>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</si>
  <si>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</si>
  <si>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</si>
  <si>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</si>
  <si>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</si>
  <si>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</si>
  <si>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</si>
  <si>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</si>
  <si>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</si>
  <si>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расходы на выплаты военнослужащим и сотрудникам, имеющим специальные звания, зависящие от размера денежного довольствия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</si>
  <si>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</si>
  <si>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</si>
  <si>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</si>
  <si>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</si>
  <si>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</si>
  <si>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</si>
  <si>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</si>
  <si>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</si>
  <si>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</si>
  <si>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</si>
  <si>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</si>
  <si>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</si>
  <si>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</si>
  <si>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</si>
  <si>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</si>
  <si>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</si>
  <si>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</si>
  <si>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</si>
  <si>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</si>
  <si>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</si>
  <si>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</si>
  <si>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</si>
  <si>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rPr>
        <sz val="10"/>
        <color theme="1"/>
        <rFont val="Arial"/>
        <charset val="204"/>
      </rPr>
      <t>расходы на закупку товаров, работ, услуг, всего</t>
    </r>
    <r>
      <rPr>
        <vertAlign val="superscript"/>
        <sz val="10"/>
        <color theme="1"/>
        <rFont val="Arial"/>
        <charset val="204"/>
      </rPr>
      <t>7</t>
    </r>
  </si>
  <si>
    <t>закупку научно-исследовательских, опытно-конструкторских и технологических работ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</si>
  <si>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</si>
  <si>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</si>
  <si>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</si>
  <si>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</si>
  <si>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</si>
  <si>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</si>
  <si>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</si>
  <si>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</si>
  <si>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rPr>
        <sz val="10"/>
        <color theme="1"/>
        <rFont val="Arial"/>
        <charset val="204"/>
      </rPr>
      <t>Выплаты, уменьшающие доход, всего</t>
    </r>
    <r>
      <rPr>
        <vertAlign val="superscript"/>
        <sz val="10"/>
        <color theme="1"/>
        <rFont val="Arial"/>
        <charset val="204"/>
      </rPr>
      <t>8</t>
    </r>
  </si>
  <si>
    <r>
      <rPr>
        <sz val="10"/>
        <color theme="1"/>
        <rFont val="Arial"/>
        <charset val="204"/>
      </rPr>
      <t>налог на прибыль</t>
    </r>
    <r>
      <rPr>
        <vertAlign val="superscript"/>
        <sz val="10"/>
        <color theme="1"/>
        <rFont val="Arial"/>
        <charset val="204"/>
      </rPr>
      <t>8</t>
    </r>
  </si>
  <si>
    <r>
      <rPr>
        <sz val="10"/>
        <color theme="1"/>
        <rFont val="Arial"/>
        <charset val="204"/>
      </rPr>
      <t>налог на добавленную стоимость</t>
    </r>
    <r>
      <rPr>
        <vertAlign val="superscript"/>
        <sz val="10"/>
        <color theme="1"/>
        <rFont val="Arial"/>
        <charset val="204"/>
      </rPr>
      <t>8</t>
    </r>
  </si>
  <si>
    <r>
      <rPr>
        <sz val="10"/>
        <color theme="1"/>
        <rFont val="Arial"/>
        <charset val="204"/>
      </rPr>
      <t>прочие налоги, уменьшающие доход</t>
    </r>
    <r>
      <rPr>
        <vertAlign val="superscript"/>
        <sz val="10"/>
        <color theme="1"/>
        <rFont val="Arial"/>
        <charset val="204"/>
      </rPr>
      <t>8</t>
    </r>
  </si>
  <si>
    <r>
      <rPr>
        <sz val="10"/>
        <color theme="1"/>
        <rFont val="Arial"/>
        <charset val="204"/>
      </rPr>
      <t>Прочие выплаты, всего</t>
    </r>
    <r>
      <rPr>
        <vertAlign val="superscript"/>
        <sz val="10"/>
        <color theme="1"/>
        <rFont val="Arial"/>
        <charset val="204"/>
      </rPr>
      <t>9</t>
    </r>
  </si>
  <si>
    <t>возврат в бюджет средств субсидии</t>
  </si>
  <si>
    <r>
      <rPr>
        <b/>
        <u/>
        <sz val="12"/>
        <color theme="1"/>
        <rFont val="Arial"/>
        <charset val="204"/>
      </rP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charset val="204"/>
      </rPr>
      <t>10</t>
    </r>
  </si>
  <si>
    <t>№ п/п</t>
  </si>
  <si>
    <t>Коды строк</t>
  </si>
  <si>
    <t>Год начала закупки</t>
  </si>
  <si>
    <t>Код бюджетной классификации Российской  Федерации</t>
  </si>
  <si>
    <t>Уникальный код</t>
  </si>
  <si>
    <t>4.1</t>
  </si>
  <si>
    <t>4.2</t>
  </si>
  <si>
    <r>
      <rPr>
        <sz val="10"/>
        <color theme="1"/>
        <rFont val="Arial"/>
        <charset val="204"/>
      </rPr>
      <t>Выплаты на закупку товаров, работ, услуг, всего</t>
    </r>
    <r>
      <rPr>
        <vertAlign val="superscript"/>
        <sz val="10"/>
        <color theme="1"/>
        <rFont val="Arial"/>
        <charset val="204"/>
      </rPr>
      <t>11</t>
    </r>
  </si>
  <si>
    <t>0000000000</t>
  </si>
  <si>
    <t>1.1.</t>
  </si>
  <si>
    <r>
      <rPr>
        <sz val="10"/>
        <color theme="1"/>
        <rFont val="Arial"/>
        <charset val="204"/>
      </rP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charset val="204"/>
      </rPr>
      <t>12</t>
    </r>
  </si>
  <si>
    <t>1.2.</t>
  </si>
  <si>
    <r>
      <rPr>
        <sz val="10"/>
        <color theme="1"/>
        <rFont val="Arial"/>
        <charset val="204"/>
      </rP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charset val="204"/>
      </rPr>
      <t>12</t>
    </r>
  </si>
  <si>
    <t>1.3.</t>
  </si>
  <si>
    <r>
      <rPr>
        <sz val="10"/>
        <color theme="1"/>
        <rFont val="Arial"/>
        <charset val="204"/>
      </rP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charset val="204"/>
      </rPr>
      <t>13</t>
    </r>
  </si>
  <si>
    <t>1.3.1</t>
  </si>
  <si>
    <t>в том числе: в соответствии с Федеральным законом № 44-ФЗ</t>
  </si>
  <si>
    <t>1.3.1.1</t>
  </si>
  <si>
    <t>26310.1</t>
  </si>
  <si>
    <t>1.3.1.2</t>
  </si>
  <si>
    <t>из них:объекты кап.строительства,финансируемые из Федерального бюджета</t>
  </si>
  <si>
    <t>26310.2</t>
  </si>
  <si>
    <t>1.3.2</t>
  </si>
  <si>
    <t>в соответствии с Федеральным законом № 223-ФЗ</t>
  </si>
  <si>
    <t>1.4.</t>
  </si>
  <si>
    <r>
      <rPr>
        <sz val="10"/>
        <color theme="1"/>
        <rFont val="Arial"/>
        <charset val="204"/>
      </rP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charset val="204"/>
      </rPr>
      <t>13</t>
    </r>
  </si>
  <si>
    <t>1.4.1</t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</si>
  <si>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</si>
  <si>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</si>
  <si>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</si>
  <si>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</si>
  <si>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rPr>
        <sz val="10"/>
        <color theme="1"/>
        <rFont val="Arial"/>
        <charset val="204"/>
      </rPr>
      <t>в соответствии с Федеральным законом № 223-ФЗ</t>
    </r>
    <r>
      <rPr>
        <vertAlign val="superscript"/>
        <sz val="10"/>
        <color theme="1"/>
        <rFont val="Arial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</si>
  <si>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</si>
  <si>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</si>
  <si>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</si>
  <si>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26421.1</t>
  </si>
  <si>
    <t>1.4.2.2.</t>
  </si>
  <si>
    <t>1.4.3.</t>
  </si>
  <si>
    <r>
      <rPr>
        <sz val="10"/>
        <color theme="1"/>
        <rFont val="Arial"/>
        <charset val="204"/>
      </rP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charset val="204"/>
      </rPr>
      <t>15</t>
    </r>
  </si>
  <si>
    <t>1.4.3.1</t>
  </si>
  <si>
    <t>26430.1</t>
  </si>
  <si>
    <t>1.4.3.2</t>
  </si>
  <si>
    <t>26430.2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</si>
  <si>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</si>
  <si>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</si>
  <si>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</si>
  <si>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</si>
  <si>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</si>
  <si>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</si>
  <si>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</t>
  </si>
  <si>
    <t>1.4.5.1.1</t>
  </si>
  <si>
    <t>1.4.5.1.2</t>
  </si>
  <si>
    <t>26451.2</t>
  </si>
  <si>
    <t>1.4.5.2.</t>
  </si>
  <si>
    <t>2.</t>
  </si>
  <si>
    <r>
      <rPr>
        <sz val="10"/>
        <color theme="1"/>
        <rFont val="Arial"/>
        <charset val="204"/>
      </rP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charset val="204"/>
      </rPr>
      <t>16</t>
    </r>
  </si>
  <si>
    <t>2.1</t>
  </si>
  <si>
    <t>в том числе по году начала закупки:</t>
  </si>
  <si>
    <t>26500.1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</si>
  <si>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</si>
  <si>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</si>
  <si>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</si>
  <si>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r>
      <rPr>
        <sz val="10"/>
        <color theme="1"/>
        <rFont val="Courier New"/>
        <charset val="204"/>
      </rPr>
      <t xml:space="preserve">(уполномоченное лицо учреждения)    </t>
    </r>
    <r>
      <rPr>
        <u/>
        <sz val="10"/>
        <color theme="1"/>
        <rFont val="Courier New"/>
        <charset val="204"/>
      </rPr>
      <t>Директор</t>
    </r>
    <r>
      <rPr>
        <sz val="10"/>
        <color theme="1"/>
        <rFont val="Courier New"/>
        <charset val="204"/>
      </rPr>
      <t xml:space="preserve">    ________________________ ______________________</t>
    </r>
  </si>
  <si>
    <t>Л.В. Руденко</t>
  </si>
  <si>
    <t xml:space="preserve">                                   (должность)              (подпись)          (расшифровка подписи)</t>
  </si>
  <si>
    <r>
      <rPr>
        <sz val="10"/>
        <color theme="1"/>
        <rFont val="Courier New"/>
        <charset val="204"/>
      </rPr>
      <t xml:space="preserve">Гл.бухгалтер      _________________       </t>
    </r>
    <r>
      <rPr>
        <u/>
        <sz val="10"/>
        <color theme="1"/>
        <rFont val="Courier New"/>
        <charset val="204"/>
      </rPr>
      <t>Попович А.С.</t>
    </r>
  </si>
  <si>
    <t xml:space="preserve">                     (должность)       (фамилия, инициалы)           </t>
  </si>
  <si>
    <r>
      <rPr>
        <sz val="10"/>
        <color theme="1"/>
        <rFont val="Courier New"/>
        <charset val="204"/>
      </rPr>
      <t xml:space="preserve"> Учреждение: </t>
    </r>
    <r>
      <rPr>
        <b/>
        <sz val="10"/>
        <color theme="1"/>
        <rFont val="Courier New"/>
        <charset val="204"/>
      </rPr>
      <t xml:space="preserve">Муниципальное образовательное учреждение доподнительного образования детей
 "Центр детского и юношеского технического творчества"  </t>
    </r>
    <r>
      <rPr>
        <sz val="10"/>
        <color theme="1"/>
        <rFont val="Courier New"/>
        <charset val="204"/>
      </rPr>
      <t xml:space="preserve">        </t>
    </r>
  </si>
  <si>
    <t xml:space="preserve">гранты </t>
  </si>
  <si>
    <r>
      <rPr>
        <sz val="10"/>
        <color theme="1"/>
        <rFont val="Courier New"/>
        <charset val="204"/>
      </rPr>
      <t xml:space="preserve">(уполномоченное лицо учреждения)     </t>
    </r>
    <r>
      <rPr>
        <u/>
        <sz val="10"/>
        <color theme="1"/>
        <rFont val="Courier New"/>
        <charset val="204"/>
      </rPr>
      <t xml:space="preserve">Директор      </t>
    </r>
    <r>
      <rPr>
        <sz val="10"/>
        <color theme="1"/>
        <rFont val="Courier New"/>
        <charset val="204"/>
      </rPr>
      <t>________________________ _________________________</t>
    </r>
  </si>
  <si>
    <t>С.В. Колосовский</t>
  </si>
  <si>
    <t xml:space="preserve">                               План финансово-хозяйственной деятельности на 2024 г. </t>
  </si>
  <si>
    <r>
      <rPr>
        <sz val="10"/>
        <color theme="1"/>
        <rFont val="Courier New"/>
        <charset val="204"/>
      </rPr>
      <t xml:space="preserve"> Учреждение: </t>
    </r>
    <r>
      <rPr>
        <b/>
        <sz val="10"/>
        <color theme="1"/>
        <rFont val="Courier New"/>
        <charset val="204"/>
      </rPr>
      <t xml:space="preserve">Муниципальное образовательное учреждение доподнительного образования детей
 "Эколого-биологический центр"  </t>
    </r>
    <r>
      <rPr>
        <sz val="10"/>
        <color theme="1"/>
        <rFont val="Courier New"/>
        <charset val="204"/>
      </rPr>
      <t xml:space="preserve">        </t>
    </r>
  </si>
  <si>
    <r>
      <rPr>
        <sz val="10"/>
        <color theme="1"/>
        <rFont val="Courier New"/>
        <charset val="204"/>
      </rPr>
      <t xml:space="preserve">(уполномоченное лицо учреждения)   </t>
    </r>
    <r>
      <rPr>
        <u/>
        <sz val="10"/>
        <color theme="1"/>
        <rFont val="Courier New"/>
        <charset val="204"/>
      </rPr>
      <t xml:space="preserve"> Директор     </t>
    </r>
    <r>
      <rPr>
        <sz val="10"/>
        <color theme="1"/>
        <rFont val="Courier New"/>
        <charset val="204"/>
      </rPr>
      <t xml:space="preserve"> ________________________       </t>
    </r>
    <r>
      <rPr>
        <u/>
        <sz val="10"/>
        <color theme="1"/>
        <rFont val="Courier New"/>
        <charset val="204"/>
      </rPr>
      <t xml:space="preserve"> Е.Ю Шпилёва</t>
    </r>
  </si>
  <si>
    <t xml:space="preserve"> Учреждение              Муниципальное бюджетное учреждение "Спортивная школа"       </t>
  </si>
  <si>
    <r>
      <rPr>
        <sz val="10"/>
        <color theme="1"/>
        <rFont val="Courier New"/>
        <charset val="204"/>
      </rPr>
      <t xml:space="preserve">(уполномоченное лицо учреждения)     </t>
    </r>
    <r>
      <rPr>
        <u/>
        <sz val="10"/>
        <color theme="1"/>
        <rFont val="Courier New"/>
        <charset val="204"/>
      </rPr>
      <t>Директор</t>
    </r>
    <r>
      <rPr>
        <sz val="10"/>
        <color theme="1"/>
        <rFont val="Courier New"/>
        <charset val="204"/>
      </rPr>
      <t xml:space="preserve">   ________________________       </t>
    </r>
    <r>
      <rPr>
        <u/>
        <sz val="10"/>
        <color theme="1"/>
        <rFont val="Courier New"/>
        <charset val="204"/>
      </rPr>
      <t>В.П. Козловский</t>
    </r>
  </si>
  <si>
    <t xml:space="preserve"> Р.П.Головко</t>
  </si>
  <si>
    <t>24_декабря__2020_г.</t>
  </si>
  <si>
    <t xml:space="preserve">                               План финансово-хозяйственной деятельности на 2020_ г. </t>
  </si>
  <si>
    <t xml:space="preserve">                                               от "24"_декабря__2020_г.                                             </t>
  </si>
  <si>
    <t xml:space="preserve"> Учреждение              _____________________________________________________________________                  </t>
  </si>
  <si>
    <t>на 2020 г. текущий финансовый год</t>
  </si>
  <si>
    <t>на 2021 г. первый год планового периода</t>
  </si>
  <si>
    <t>на 2022 г. второй год планового периода</t>
  </si>
  <si>
    <t>на иные выплаты гражданским лицам (денежное содержание)</t>
  </si>
  <si>
    <t>закупку научно-исследовательских и опытно-конструкторских работ</t>
  </si>
  <si>
    <t>прочую закупку товаров, работ и услуг, всего</t>
  </si>
  <si>
    <t>на 2020 г. (текущий финансовый год)</t>
  </si>
  <si>
    <t>на 20__ г. (первый год планового периода)</t>
  </si>
  <si>
    <t>на 20__ г. (второй год планового периода)</t>
  </si>
  <si>
    <t>на 20__ г. (текущий финансовый год)</t>
  </si>
  <si>
    <t>1.4.5.1.</t>
  </si>
  <si>
    <t>(уполномоченное лицо учреждения) __Директор_____ ________________________ _________________________</t>
  </si>
  <si>
    <t>"24"_декабря__2020_г.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</si>
</sst>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"/>
    <numFmt numFmtId="182" formatCode="#\ ##0"/>
  </numFmts>
  <fonts count="48">
    <font>
      <sz val="11"/>
      <color theme="1"/>
      <name val="Calibri"/>
      <charset val="204"/>
      <scheme val="minor"/>
    </font>
    <font>
      <sz val="10"/>
      <color theme="1"/>
      <name val="Courier New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9"/>
      <color theme="1"/>
      <name val="Courier New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Arial"/>
      <charset val="204"/>
    </font>
    <font>
      <sz val="10"/>
      <color theme="1"/>
      <name val="Times New Roman"/>
      <charset val="204"/>
    </font>
    <font>
      <b/>
      <sz val="10"/>
      <color theme="1"/>
      <name val="Courier New"/>
      <charset val="204"/>
    </font>
    <font>
      <sz val="11"/>
      <name val="Calibri"/>
      <charset val="204"/>
      <scheme val="minor"/>
    </font>
    <font>
      <b/>
      <u/>
      <sz val="12"/>
      <color theme="1"/>
      <name val="Arial"/>
      <charset val="204"/>
    </font>
    <font>
      <sz val="11"/>
      <color theme="0"/>
      <name val="Calibri"/>
      <charset val="204"/>
      <scheme val="minor"/>
    </font>
    <font>
      <u/>
      <sz val="11"/>
      <color theme="1"/>
      <name val="Calibri"/>
      <charset val="204"/>
      <scheme val="minor"/>
    </font>
    <font>
      <b/>
      <sz val="10"/>
      <name val="Times New Roman"/>
      <charset val="204"/>
    </font>
    <font>
      <sz val="12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0"/>
      <name val="Times New Roman"/>
      <charset val="204"/>
    </font>
    <font>
      <b/>
      <sz val="11"/>
      <color indexed="8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vertAlign val="superscript"/>
      <sz val="10"/>
      <color theme="1"/>
      <name val="Arial"/>
      <charset val="204"/>
    </font>
    <font>
      <u/>
      <sz val="10"/>
      <color theme="1"/>
      <name val="Courier New"/>
      <charset val="204"/>
    </font>
    <font>
      <b/>
      <u/>
      <vertAlign val="superscript"/>
      <sz val="12"/>
      <color theme="1"/>
      <name val="Arial"/>
      <charset val="204"/>
    </font>
    <font>
      <b/>
      <sz val="11"/>
      <color theme="1"/>
      <name val="Courier New"/>
      <charset val="204"/>
    </font>
    <font>
      <b/>
      <sz val="9"/>
      <name val="Tahoma"/>
      <charset val="204"/>
    </font>
    <font>
      <sz val="9"/>
      <name val="Tahoma"/>
      <charset val="20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2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31" applyNumberFormat="0" applyAlignment="0" applyProtection="0">
      <alignment vertical="center"/>
    </xf>
    <xf numFmtId="0" fontId="31" fillId="13" borderId="32" applyNumberFormat="0" applyAlignment="0" applyProtection="0">
      <alignment vertical="center"/>
    </xf>
    <xf numFmtId="0" fontId="32" fillId="13" borderId="31" applyNumberFormat="0" applyAlignment="0" applyProtection="0">
      <alignment vertical="center"/>
    </xf>
    <xf numFmtId="0" fontId="33" fillId="14" borderId="33" applyNumberFormat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0"/>
  </cellStyleXfs>
  <cellXfs count="2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0" fontId="4" fillId="0" borderId="1" xfId="0" applyFont="1" applyBorder="1"/>
    <xf numFmtId="0" fontId="5" fillId="0" borderId="0" xfId="0" applyFont="1" applyAlignment="1"/>
    <xf numFmtId="0" fontId="6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2" xfId="0" applyBorder="1"/>
    <xf numFmtId="0" fontId="7" fillId="0" borderId="2" xfId="0" applyFont="1" applyBorder="1"/>
    <xf numFmtId="0" fontId="8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180" fontId="0" fillId="0" borderId="3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11" fillId="0" borderId="3" xfId="0" applyFont="1" applyBorder="1"/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2" fontId="8" fillId="0" borderId="8" xfId="0" applyNumberFormat="1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1" fontId="8" fillId="2" borderId="8" xfId="0" applyNumberFormat="1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181" fontId="8" fillId="2" borderId="8" xfId="0" applyNumberFormat="1" applyFont="1" applyFill="1" applyBorder="1" applyAlignment="1">
      <alignment horizontal="left" vertical="top" wrapText="1"/>
    </xf>
    <xf numFmtId="181" fontId="8" fillId="3" borderId="8" xfId="0" applyNumberFormat="1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wrapText="1"/>
    </xf>
    <xf numFmtId="2" fontId="8" fillId="2" borderId="8" xfId="0" applyNumberFormat="1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2" fontId="8" fillId="4" borderId="8" xfId="0" applyNumberFormat="1" applyFont="1" applyFill="1" applyBorder="1" applyAlignment="1">
      <alignment horizontal="left" vertical="top" wrapText="1"/>
    </xf>
    <xf numFmtId="181" fontId="8" fillId="0" borderId="8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13" fillId="2" borderId="0" xfId="0" applyFont="1" applyFill="1"/>
    <xf numFmtId="0" fontId="8" fillId="4" borderId="8" xfId="0" applyFont="1" applyFill="1" applyBorder="1" applyAlignment="1">
      <alignment horizontal="left" vertical="top" wrapText="1"/>
    </xf>
    <xf numFmtId="181" fontId="8" fillId="4" borderId="8" xfId="0" applyNumberFormat="1" applyFont="1" applyFill="1" applyBorder="1" applyAlignment="1">
      <alignment horizontal="left" vertical="top" wrapText="1"/>
    </xf>
    <xf numFmtId="1" fontId="8" fillId="4" borderId="8" xfId="0" applyNumberFormat="1" applyFont="1" applyFill="1" applyBorder="1" applyAlignment="1">
      <alignment horizontal="left" vertical="top" wrapText="1"/>
    </xf>
    <xf numFmtId="182" fontId="8" fillId="4" borderId="8" xfId="0" applyNumberFormat="1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0" borderId="10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vertical="top" wrapText="1"/>
    </xf>
    <xf numFmtId="182" fontId="8" fillId="0" borderId="8" xfId="0" applyNumberFormat="1" applyFont="1" applyBorder="1" applyAlignment="1">
      <alignment horizontal="left" vertical="top" wrapText="1"/>
    </xf>
    <xf numFmtId="0" fontId="0" fillId="0" borderId="0" xfId="0" applyBorder="1"/>
    <xf numFmtId="0" fontId="8" fillId="0" borderId="9" xfId="0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wrapText="1"/>
    </xf>
    <xf numFmtId="0" fontId="0" fillId="0" borderId="11" xfId="0" applyBorder="1"/>
    <xf numFmtId="1" fontId="0" fillId="0" borderId="0" xfId="0" applyNumberFormat="1"/>
    <xf numFmtId="1" fontId="8" fillId="0" borderId="5" xfId="0" applyNumberFormat="1" applyFont="1" applyBorder="1" applyAlignment="1">
      <alignment horizontal="center" vertical="top" wrapText="1"/>
    </xf>
    <xf numFmtId="1" fontId="8" fillId="0" borderId="9" xfId="0" applyNumberFormat="1" applyFont="1" applyBorder="1" applyAlignment="1">
      <alignment horizontal="center" vertical="top" wrapText="1"/>
    </xf>
    <xf numFmtId="181" fontId="8" fillId="0" borderId="10" xfId="0" applyNumberFormat="1" applyFont="1" applyBorder="1" applyAlignment="1">
      <alignment horizontal="left" vertical="top" wrapText="1"/>
    </xf>
    <xf numFmtId="1" fontId="8" fillId="2" borderId="8" xfId="0" applyNumberFormat="1" applyFont="1" applyFill="1" applyBorder="1" applyAlignment="1">
      <alignment horizontal="center" wrapText="1"/>
    </xf>
    <xf numFmtId="1" fontId="8" fillId="2" borderId="8" xfId="0" applyNumberFormat="1" applyFont="1" applyFill="1" applyBorder="1" applyAlignment="1">
      <alignment horizontal="center" vertical="top" wrapText="1"/>
    </xf>
    <xf numFmtId="1" fontId="8" fillId="2" borderId="10" xfId="0" applyNumberFormat="1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181" fontId="0" fillId="0" borderId="0" xfId="0" applyNumberFormat="1"/>
    <xf numFmtId="1" fontId="8" fillId="4" borderId="8" xfId="0" applyNumberFormat="1" applyFont="1" applyFill="1" applyBorder="1" applyAlignment="1">
      <alignment horizontal="center" vertical="top" wrapText="1"/>
    </xf>
    <xf numFmtId="1" fontId="8" fillId="0" borderId="8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justify"/>
    </xf>
    <xf numFmtId="1" fontId="8" fillId="0" borderId="4" xfId="0" applyNumberFormat="1" applyFont="1" applyBorder="1" applyAlignment="1">
      <alignment horizontal="center" vertical="top" wrapText="1"/>
    </xf>
    <xf numFmtId="1" fontId="8" fillId="0" borderId="10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justify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vertical="top" wrapText="1"/>
    </xf>
    <xf numFmtId="1" fontId="3" fillId="0" borderId="1" xfId="0" applyNumberFormat="1" applyFont="1" applyBorder="1" applyAlignment="1"/>
    <xf numFmtId="1" fontId="5" fillId="0" borderId="0" xfId="0" applyNumberFormat="1" applyFont="1" applyAlignment="1"/>
    <xf numFmtId="1" fontId="6" fillId="0" borderId="1" xfId="0" applyNumberFormat="1" applyFont="1" applyBorder="1"/>
    <xf numFmtId="1" fontId="5" fillId="0" borderId="0" xfId="0" applyNumberFormat="1" applyFont="1"/>
    <xf numFmtId="1" fontId="0" fillId="0" borderId="2" xfId="0" applyNumberFormat="1" applyBorder="1"/>
    <xf numFmtId="0" fontId="1" fillId="0" borderId="0" xfId="0" applyFont="1" applyAlignment="1">
      <alignment horizontal="center" wrapText="1"/>
    </xf>
    <xf numFmtId="1" fontId="8" fillId="0" borderId="2" xfId="0" applyNumberFormat="1" applyFont="1" applyBorder="1" applyAlignment="1">
      <alignment horizontal="center" vertical="top" wrapText="1"/>
    </xf>
    <xf numFmtId="181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" fontId="8" fillId="0" borderId="0" xfId="0" applyNumberFormat="1" applyFont="1" applyBorder="1" applyAlignment="1">
      <alignment horizontal="left" vertical="top" wrapText="1"/>
    </xf>
    <xf numFmtId="2" fontId="0" fillId="0" borderId="0" xfId="0" applyNumberFormat="1"/>
    <xf numFmtId="0" fontId="14" fillId="0" borderId="0" xfId="0" applyFont="1"/>
    <xf numFmtId="0" fontId="6" fillId="0" borderId="0" xfId="0" applyFont="1"/>
    <xf numFmtId="181" fontId="8" fillId="0" borderId="9" xfId="0" applyNumberFormat="1" applyFont="1" applyBorder="1" applyAlignment="1">
      <alignment horizontal="left" vertical="top" wrapText="1"/>
    </xf>
    <xf numFmtId="1" fontId="14" fillId="0" borderId="0" xfId="0" applyNumberFormat="1" applyFont="1"/>
    <xf numFmtId="0" fontId="0" fillId="5" borderId="0" xfId="0" applyFill="1"/>
    <xf numFmtId="0" fontId="15" fillId="0" borderId="5" xfId="0" applyFont="1" applyFill="1" applyBorder="1" applyAlignment="1"/>
    <xf numFmtId="0" fontId="16" fillId="0" borderId="5" xfId="0" applyFont="1" applyFill="1" applyBorder="1" applyAlignment="1">
      <alignment wrapText="1"/>
    </xf>
    <xf numFmtId="0" fontId="6" fillId="6" borderId="5" xfId="0" applyFont="1" applyFill="1" applyBorder="1"/>
    <xf numFmtId="0" fontId="17" fillId="6" borderId="15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5" fillId="0" borderId="9" xfId="0" applyFont="1" applyFill="1" applyBorder="1" applyAlignment="1"/>
    <xf numFmtId="0" fontId="16" fillId="0" borderId="9" xfId="0" applyFont="1" applyFill="1" applyBorder="1" applyAlignment="1">
      <alignment wrapText="1"/>
    </xf>
    <xf numFmtId="0" fontId="18" fillId="0" borderId="16" xfId="0" applyFont="1" applyBorder="1"/>
    <xf numFmtId="0" fontId="6" fillId="0" borderId="3" xfId="0" applyFont="1" applyBorder="1"/>
    <xf numFmtId="0" fontId="6" fillId="0" borderId="17" xfId="0" applyFont="1" applyBorder="1"/>
    <xf numFmtId="0" fontId="6" fillId="0" borderId="3" xfId="0" applyFont="1" applyBorder="1" applyAlignment="1">
      <alignment horizontal="left"/>
    </xf>
    <xf numFmtId="0" fontId="6" fillId="0" borderId="18" xfId="0" applyFont="1" applyBorder="1"/>
    <xf numFmtId="181" fontId="6" fillId="0" borderId="3" xfId="0" applyNumberFormat="1" applyFont="1" applyBorder="1"/>
    <xf numFmtId="181" fontId="6" fillId="0" borderId="19" xfId="0" applyNumberFormat="1" applyFont="1" applyBorder="1"/>
    <xf numFmtId="181" fontId="6" fillId="0" borderId="19" xfId="0" applyNumberFormat="1" applyFont="1" applyFill="1" applyBorder="1"/>
    <xf numFmtId="0" fontId="6" fillId="7" borderId="3" xfId="0" applyFont="1" applyFill="1" applyBorder="1"/>
    <xf numFmtId="0" fontId="7" fillId="5" borderId="3" xfId="0" applyFont="1" applyFill="1" applyBorder="1"/>
    <xf numFmtId="0" fontId="7" fillId="5" borderId="18" xfId="0" applyFont="1" applyFill="1" applyBorder="1"/>
    <xf numFmtId="181" fontId="7" fillId="5" borderId="3" xfId="0" applyNumberFormat="1" applyFont="1" applyFill="1" applyBorder="1"/>
    <xf numFmtId="0" fontId="9" fillId="2" borderId="3" xfId="0" applyFont="1" applyFill="1" applyBorder="1" applyAlignment="1">
      <alignment wrapText="1"/>
    </xf>
    <xf numFmtId="0" fontId="0" fillId="0" borderId="18" xfId="0" applyBorder="1"/>
    <xf numFmtId="181" fontId="0" fillId="0" borderId="3" xfId="0" applyNumberFormat="1" applyBorder="1"/>
    <xf numFmtId="181" fontId="0" fillId="0" borderId="19" xfId="0" applyNumberFormat="1" applyBorder="1"/>
    <xf numFmtId="0" fontId="9" fillId="8" borderId="3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0" fillId="0" borderId="20" xfId="0" applyBorder="1"/>
    <xf numFmtId="0" fontId="0" fillId="0" borderId="7" xfId="0" applyBorder="1"/>
    <xf numFmtId="181" fontId="0" fillId="0" borderId="6" xfId="0" applyNumberFormat="1" applyBorder="1"/>
    <xf numFmtId="0" fontId="17" fillId="6" borderId="21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/>
    </xf>
    <xf numFmtId="0" fontId="6" fillId="0" borderId="22" xfId="0" applyFont="1" applyBorder="1"/>
    <xf numFmtId="0" fontId="6" fillId="0" borderId="3" xfId="0" applyFont="1" applyFill="1" applyBorder="1" applyAlignment="1">
      <alignment wrapText="1"/>
    </xf>
    <xf numFmtId="181" fontId="6" fillId="2" borderId="19" xfId="0" applyNumberFormat="1" applyFont="1" applyFill="1" applyBorder="1"/>
    <xf numFmtId="1" fontId="6" fillId="2" borderId="19" xfId="0" applyNumberFormat="1" applyFont="1" applyFill="1" applyBorder="1"/>
    <xf numFmtId="2" fontId="6" fillId="2" borderId="19" xfId="0" applyNumberFormat="1" applyFont="1" applyFill="1" applyBorder="1"/>
    <xf numFmtId="182" fontId="6" fillId="2" borderId="19" xfId="0" applyNumberFormat="1" applyFont="1" applyFill="1" applyBorder="1"/>
    <xf numFmtId="181" fontId="7" fillId="5" borderId="19" xfId="0" applyNumberFormat="1" applyFont="1" applyFill="1" applyBorder="1"/>
    <xf numFmtId="2" fontId="6" fillId="5" borderId="19" xfId="0" applyNumberFormat="1" applyFont="1" applyFill="1" applyBorder="1"/>
    <xf numFmtId="1" fontId="0" fillId="2" borderId="19" xfId="0" applyNumberFormat="1" applyFill="1" applyBorder="1"/>
    <xf numFmtId="181" fontId="0" fillId="0" borderId="0" xfId="0" applyNumberFormat="1" applyBorder="1"/>
    <xf numFmtId="0" fontId="17" fillId="3" borderId="22" xfId="0" applyFont="1" applyFill="1" applyBorder="1" applyAlignment="1">
      <alignment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181" fontId="6" fillId="2" borderId="24" xfId="0" applyNumberFormat="1" applyFont="1" applyFill="1" applyBorder="1"/>
    <xf numFmtId="181" fontId="6" fillId="2" borderId="3" xfId="0" applyNumberFormat="1" applyFont="1" applyFill="1" applyBorder="1"/>
    <xf numFmtId="1" fontId="0" fillId="2" borderId="24" xfId="0" applyNumberFormat="1" applyFill="1" applyBorder="1"/>
    <xf numFmtId="0" fontId="17" fillId="3" borderId="25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0" xfId="0" applyAlignment="1"/>
    <xf numFmtId="0" fontId="0" fillId="0" borderId="3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23" xfId="0" applyFill="1" applyBorder="1"/>
    <xf numFmtId="181" fontId="19" fillId="2" borderId="3" xfId="0" applyNumberFormat="1" applyFont="1" applyFill="1" applyBorder="1" applyAlignment="1" applyProtection="1">
      <alignment wrapText="1"/>
      <protection hidden="1"/>
    </xf>
    <xf numFmtId="2" fontId="0" fillId="0" borderId="3" xfId="0" applyNumberFormat="1" applyBorder="1"/>
    <xf numFmtId="182" fontId="11" fillId="0" borderId="3" xfId="0" applyNumberFormat="1" applyFont="1" applyBorder="1"/>
    <xf numFmtId="181" fontId="11" fillId="0" borderId="3" xfId="0" applyNumberFormat="1" applyFont="1" applyBorder="1"/>
    <xf numFmtId="181" fontId="0" fillId="0" borderId="24" xfId="0" applyNumberFormat="1" applyBorder="1"/>
    <xf numFmtId="0" fontId="19" fillId="0" borderId="3" xfId="0" applyNumberFormat="1" applyFont="1" applyFill="1" applyBorder="1" applyAlignment="1" applyProtection="1">
      <alignment wrapText="1"/>
      <protection hidden="1"/>
    </xf>
    <xf numFmtId="2" fontId="0" fillId="2" borderId="3" xfId="0" applyNumberFormat="1" applyFill="1" applyBorder="1"/>
    <xf numFmtId="0" fontId="0" fillId="2" borderId="3" xfId="0" applyFill="1" applyBorder="1"/>
    <xf numFmtId="2" fontId="0" fillId="0" borderId="24" xfId="0" applyNumberFormat="1" applyBorder="1"/>
    <xf numFmtId="2" fontId="0" fillId="8" borderId="24" xfId="0" applyNumberFormat="1" applyFill="1" applyBorder="1"/>
    <xf numFmtId="2" fontId="0" fillId="8" borderId="3" xfId="0" applyNumberFormat="1" applyFill="1" applyBorder="1"/>
    <xf numFmtId="2" fontId="0" fillId="2" borderId="24" xfId="0" applyNumberFormat="1" applyFill="1" applyBorder="1"/>
    <xf numFmtId="182" fontId="0" fillId="0" borderId="0" xfId="0" applyNumberFormat="1"/>
    <xf numFmtId="182" fontId="19" fillId="2" borderId="26" xfId="1" applyNumberFormat="1" applyFont="1" applyFill="1" applyBorder="1" applyAlignment="1" applyProtection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wrapText="1"/>
    </xf>
    <xf numFmtId="181" fontId="0" fillId="2" borderId="3" xfId="0" applyNumberFormat="1" applyFill="1" applyBorder="1"/>
    <xf numFmtId="181" fontId="0" fillId="9" borderId="3" xfId="0" applyNumberFormat="1" applyFill="1" applyBorder="1"/>
    <xf numFmtId="181" fontId="0" fillId="9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1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25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19" fillId="2" borderId="3" xfId="0" applyNumberFormat="1" applyFont="1" applyFill="1" applyBorder="1" applyAlignment="1" applyProtection="1">
      <alignment wrapText="1"/>
      <protection hidden="1"/>
    </xf>
    <xf numFmtId="181" fontId="9" fillId="2" borderId="3" xfId="0" applyNumberFormat="1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181" fontId="0" fillId="9" borderId="0" xfId="0" applyNumberFormat="1" applyFill="1"/>
    <xf numFmtId="0" fontId="0" fillId="0" borderId="0" xfId="0" applyAlignment="1">
      <alignment wrapText="1"/>
    </xf>
    <xf numFmtId="0" fontId="20" fillId="6" borderId="15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 wrapText="1"/>
    </xf>
    <xf numFmtId="180" fontId="0" fillId="0" borderId="0" xfId="0" applyNumberFormat="1" applyAlignment="1"/>
    <xf numFmtId="0" fontId="0" fillId="0" borderId="22" xfId="0" applyBorder="1"/>
    <xf numFmtId="49" fontId="0" fillId="0" borderId="0" xfId="0" applyNumberFormat="1" applyAlignment="1">
      <alignment horizontal="center"/>
    </xf>
    <xf numFmtId="0" fontId="19" fillId="2" borderId="27" xfId="0" applyNumberFormat="1" applyFont="1" applyFill="1" applyBorder="1" applyAlignment="1" applyProtection="1">
      <alignment wrapText="1"/>
      <protection hidden="1"/>
    </xf>
    <xf numFmtId="0" fontId="19" fillId="0" borderId="27" xfId="0" applyNumberFormat="1" applyFont="1" applyFill="1" applyBorder="1" applyAlignment="1" applyProtection="1">
      <alignment wrapText="1"/>
      <protection hidden="1"/>
    </xf>
    <xf numFmtId="0" fontId="9" fillId="0" borderId="27" xfId="0" applyFont="1" applyFill="1" applyBorder="1" applyAlignment="1">
      <alignment wrapText="1"/>
    </xf>
    <xf numFmtId="0" fontId="9" fillId="2" borderId="27" xfId="0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0" fillId="0" borderId="0" xfId="0" applyNumberFormat="1" applyAlignment="1">
      <alignment horizontal="center" wrapText="1"/>
    </xf>
    <xf numFmtId="0" fontId="0" fillId="0" borderId="22" xfId="0" applyFill="1" applyBorder="1"/>
    <xf numFmtId="0" fontId="19" fillId="2" borderId="19" xfId="0" applyNumberFormat="1" applyFont="1" applyFill="1" applyBorder="1" applyAlignment="1" applyProtection="1">
      <alignment wrapText="1"/>
      <protection hidden="1"/>
    </xf>
    <xf numFmtId="2" fontId="19" fillId="2" borderId="3" xfId="0" applyNumberFormat="1" applyFont="1" applyFill="1" applyBorder="1" applyAlignment="1" applyProtection="1">
      <alignment wrapText="1"/>
      <protection hidden="1"/>
    </xf>
    <xf numFmtId="0" fontId="19" fillId="0" borderId="19" xfId="0" applyNumberFormat="1" applyFont="1" applyFill="1" applyBorder="1" applyAlignment="1" applyProtection="1">
      <alignment wrapText="1"/>
      <protection hidden="1"/>
    </xf>
    <xf numFmtId="2" fontId="19" fillId="0" borderId="3" xfId="0" applyNumberFormat="1" applyFont="1" applyFill="1" applyBorder="1" applyAlignment="1" applyProtection="1">
      <alignment wrapText="1"/>
      <protection hidden="1"/>
    </xf>
    <xf numFmtId="0" fontId="9" fillId="0" borderId="19" xfId="0" applyFont="1" applyFill="1" applyBorder="1" applyAlignment="1">
      <alignment wrapText="1"/>
    </xf>
    <xf numFmtId="2" fontId="9" fillId="0" borderId="3" xfId="0" applyNumberFormat="1" applyFont="1" applyFill="1" applyBorder="1" applyAlignment="1">
      <alignment wrapText="1"/>
    </xf>
    <xf numFmtId="181" fontId="9" fillId="0" borderId="3" xfId="0" applyNumberFormat="1" applyFont="1" applyFill="1" applyBorder="1" applyAlignment="1">
      <alignment wrapText="1"/>
    </xf>
    <xf numFmtId="181" fontId="6" fillId="5" borderId="3" xfId="0" applyNumberFormat="1" applyFont="1" applyFill="1" applyBorder="1"/>
    <xf numFmtId="0" fontId="9" fillId="2" borderId="19" xfId="0" applyFont="1" applyFill="1" applyBorder="1" applyAlignment="1">
      <alignment wrapText="1"/>
    </xf>
    <xf numFmtId="2" fontId="0" fillId="5" borderId="0" xfId="0" applyNumberFormat="1" applyFill="1"/>
    <xf numFmtId="0" fontId="0" fillId="8" borderId="0" xfId="0" applyFill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8" borderId="3" xfId="0" applyFill="1" applyBorder="1"/>
    <xf numFmtId="0" fontId="0" fillId="3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" fontId="0" fillId="0" borderId="27" xfId="0" applyNumberFormat="1" applyBorder="1"/>
    <xf numFmtId="1" fontId="0" fillId="0" borderId="0" xfId="0" applyNumberFormat="1" applyBorder="1"/>
    <xf numFmtId="1" fontId="0" fillId="0" borderId="17" xfId="0" applyNumberFormat="1" applyBorder="1"/>
    <xf numFmtId="2" fontId="0" fillId="5" borderId="3" xfId="0" applyNumberFormat="1" applyFill="1" applyBorder="1"/>
    <xf numFmtId="181" fontId="0" fillId="5" borderId="3" xfId="0" applyNumberFormat="1" applyFill="1" applyBorder="1"/>
    <xf numFmtId="1" fontId="0" fillId="5" borderId="27" xfId="0" applyNumberFormat="1" applyFill="1" applyBorder="1"/>
    <xf numFmtId="181" fontId="0" fillId="0" borderId="27" xfId="0" applyNumberFormat="1" applyBorder="1"/>
    <xf numFmtId="181" fontId="0" fillId="0" borderId="3" xfId="0" applyNumberFormat="1" applyFill="1" applyBorder="1"/>
    <xf numFmtId="1" fontId="0" fillId="0" borderId="27" xfId="0" applyNumberFormat="1" applyFill="1" applyBorder="1"/>
    <xf numFmtId="181" fontId="0" fillId="0" borderId="27" xfId="0" applyNumberFormat="1" applyFill="1" applyBorder="1"/>
    <xf numFmtId="0" fontId="7" fillId="0" borderId="3" xfId="0" applyFont="1" applyBorder="1"/>
    <xf numFmtId="0" fontId="7" fillId="7" borderId="3" xfId="0" applyFont="1" applyFill="1" applyBorder="1"/>
    <xf numFmtId="0" fontId="7" fillId="0" borderId="18" xfId="0" applyFont="1" applyBorder="1"/>
    <xf numFmtId="181" fontId="7" fillId="0" borderId="3" xfId="0" applyNumberFormat="1" applyFont="1" applyBorder="1"/>
    <xf numFmtId="0" fontId="0" fillId="5" borderId="3" xfId="0" applyFill="1" applyBorder="1"/>
    <xf numFmtId="0" fontId="6" fillId="0" borderId="23" xfId="0" applyFont="1" applyBorder="1"/>
    <xf numFmtId="181" fontId="7" fillId="2" borderId="3" xfId="0" applyNumberFormat="1" applyFont="1" applyFill="1" applyBorder="1"/>
    <xf numFmtId="1" fontId="0" fillId="2" borderId="3" xfId="0" applyNumberForma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B24" sqref="B24"/>
    </sheetView>
  </sheetViews>
  <sheetFormatPr defaultColWidth="9" defaultRowHeight="14.4"/>
  <cols>
    <col min="1" max="1" width="7.13888888888889" customWidth="1"/>
    <col min="2" max="2" width="20.5740740740741" customWidth="1"/>
    <col min="3" max="3" width="3.28703703703704" customWidth="1"/>
    <col min="4" max="4" width="12.712962962963" customWidth="1"/>
    <col min="5" max="5" width="12.4259259259259" customWidth="1"/>
    <col min="6" max="6" width="9.13888888888889" customWidth="1"/>
    <col min="7" max="7" width="15" customWidth="1"/>
    <col min="8" max="8" width="15.287037037037" customWidth="1"/>
    <col min="9" max="9" width="12.4259259259259" customWidth="1"/>
    <col min="10" max="10" width="9.57407407407407" customWidth="1"/>
    <col min="11" max="11" width="9.13888888888889" customWidth="1"/>
    <col min="12" max="12" width="16.712962962963" customWidth="1"/>
    <col min="13" max="13" width="12.4259259259259" customWidth="1"/>
    <col min="14" max="15" width="14.8518518518519" customWidth="1"/>
    <col min="16" max="16" width="17.1388888888889" customWidth="1"/>
  </cols>
  <sheetData>
    <row r="1" ht="31.5" customHeight="1" spans="1:16">
      <c r="A1" s="101" t="s">
        <v>0</v>
      </c>
      <c r="B1" s="102" t="s">
        <v>1</v>
      </c>
      <c r="C1" s="103"/>
      <c r="D1" s="104" t="s">
        <v>2</v>
      </c>
      <c r="E1" s="105"/>
      <c r="F1" s="105"/>
      <c r="G1" s="105"/>
      <c r="H1" s="105"/>
      <c r="I1" s="105"/>
      <c r="J1" s="105"/>
      <c r="K1" s="129"/>
      <c r="L1" s="130"/>
      <c r="M1" s="130"/>
      <c r="N1" s="131" t="s">
        <v>3</v>
      </c>
      <c r="O1" s="131"/>
      <c r="P1" s="231">
        <v>2600</v>
      </c>
    </row>
    <row r="2" ht="30.75" customHeight="1" spans="1:16">
      <c r="A2" s="106"/>
      <c r="B2" s="107"/>
      <c r="C2" s="108"/>
      <c r="D2" s="109">
        <v>244</v>
      </c>
      <c r="E2" s="109">
        <v>112</v>
      </c>
      <c r="F2" s="109">
        <v>321</v>
      </c>
      <c r="G2" s="109">
        <v>111</v>
      </c>
      <c r="H2" s="109">
        <v>119</v>
      </c>
      <c r="I2" s="109">
        <v>851</v>
      </c>
      <c r="J2" s="109">
        <v>852</v>
      </c>
      <c r="K2" s="109">
        <v>853</v>
      </c>
      <c r="L2" s="133">
        <v>243</v>
      </c>
      <c r="M2" s="133">
        <v>247</v>
      </c>
      <c r="N2" s="232"/>
      <c r="O2" s="232" t="s">
        <v>4</v>
      </c>
      <c r="P2" s="231"/>
    </row>
    <row r="3" ht="27.75" customHeight="1" spans="1:16">
      <c r="A3" s="110">
        <v>1</v>
      </c>
      <c r="B3" s="111" t="s">
        <v>5</v>
      </c>
      <c r="C3" s="112"/>
      <c r="D3" s="113">
        <f>Свод!D3</f>
        <v>1098199.44</v>
      </c>
      <c r="E3" s="113">
        <f>Свод!E3</f>
        <v>0</v>
      </c>
      <c r="F3" s="114">
        <f>Свод!F3</f>
        <v>0</v>
      </c>
      <c r="G3" s="115">
        <f>Свод!G3</f>
        <v>6380529.53</v>
      </c>
      <c r="H3" s="115">
        <f>Свод!H3</f>
        <v>1911073.52</v>
      </c>
      <c r="I3" s="114">
        <f>Свод!I3</f>
        <v>0</v>
      </c>
      <c r="J3" s="114">
        <f>Свод!J3</f>
        <v>0</v>
      </c>
      <c r="K3" s="135">
        <f>Свод!K3</f>
        <v>1089.29</v>
      </c>
      <c r="L3" s="136">
        <f>Свод!L3</f>
        <v>0</v>
      </c>
      <c r="M3" s="136">
        <f>Свод!M3</f>
        <v>0</v>
      </c>
      <c r="N3" s="149">
        <f>M3+L3+K3+J3+I3+H3+G3+F3+E3+D3</f>
        <v>9390891.78</v>
      </c>
      <c r="O3" s="149">
        <f>Свод!AI3</f>
        <v>5600</v>
      </c>
      <c r="P3" s="221">
        <f>D3+L3+M3+O3</f>
        <v>1103799.44</v>
      </c>
    </row>
    <row r="4" ht="12.75" customHeight="1" spans="1:16">
      <c r="A4" s="109">
        <v>2</v>
      </c>
      <c r="B4" s="116" t="s">
        <v>6</v>
      </c>
      <c r="C4" s="112"/>
      <c r="D4" s="113">
        <f>Свод!D4</f>
        <v>729327.95</v>
      </c>
      <c r="E4" s="113">
        <f>Свод!E4</f>
        <v>0</v>
      </c>
      <c r="F4" s="114">
        <f>Свод!F4</f>
        <v>0</v>
      </c>
      <c r="G4" s="115">
        <f>Свод!G4</f>
        <v>7343152.95</v>
      </c>
      <c r="H4" s="115">
        <f>Свод!H4</f>
        <v>2202616.71</v>
      </c>
      <c r="I4" s="114">
        <f>Свод!I4</f>
        <v>0</v>
      </c>
      <c r="J4" s="114">
        <f>Свод!J4</f>
        <v>0</v>
      </c>
      <c r="K4" s="135">
        <f>Свод!K4</f>
        <v>1539.89</v>
      </c>
      <c r="L4" s="136">
        <f>Свод!AC4</f>
        <v>7424442.49</v>
      </c>
      <c r="M4" s="136">
        <f>Свод!M4</f>
        <v>212790.3</v>
      </c>
      <c r="N4" s="149">
        <f t="shared" ref="N4:N7" si="0">M4+L4+K4+J4+I4+H4+G4+F4+E4+D4</f>
        <v>17913870.29</v>
      </c>
      <c r="O4" s="149">
        <f>Свод!AI4</f>
        <v>74907.98</v>
      </c>
      <c r="P4" s="221">
        <f>D4+L4+M4+O4</f>
        <v>8441468.72</v>
      </c>
    </row>
    <row r="5" ht="24" customHeight="1" spans="1:16">
      <c r="A5" s="109">
        <v>3</v>
      </c>
      <c r="B5" s="116" t="s">
        <v>7</v>
      </c>
      <c r="C5" s="112"/>
      <c r="D5" s="113">
        <f>Свод!D5</f>
        <v>275042.4</v>
      </c>
      <c r="E5" s="113">
        <f>Свод!E5</f>
        <v>0</v>
      </c>
      <c r="F5" s="114">
        <f>Свод!F5</f>
        <v>0</v>
      </c>
      <c r="G5" s="115">
        <f>Свод!G5</f>
        <v>6588756.09</v>
      </c>
      <c r="H5" s="115">
        <f>Свод!H5</f>
        <v>1974714.25</v>
      </c>
      <c r="I5" s="114">
        <f>Свод!I5</f>
        <v>1769</v>
      </c>
      <c r="J5" s="114">
        <f>Свод!J5</f>
        <v>0</v>
      </c>
      <c r="K5" s="135">
        <f>Свод!K5</f>
        <v>0</v>
      </c>
      <c r="L5" s="136">
        <f>Свод!AC5</f>
        <v>19141924.38</v>
      </c>
      <c r="M5" s="136">
        <f>Свод!M5</f>
        <v>58953.8</v>
      </c>
      <c r="N5" s="149">
        <f t="shared" si="0"/>
        <v>28041159.92</v>
      </c>
      <c r="O5" s="149">
        <f>Свод!AI5</f>
        <v>38443.92</v>
      </c>
      <c r="P5" s="221">
        <f t="shared" ref="P5" si="1">D5+L5+M5+O5</f>
        <v>19514364.5</v>
      </c>
    </row>
    <row r="6" ht="29.25" customHeight="1" spans="1:16">
      <c r="A6" s="227"/>
      <c r="B6" s="228" t="s">
        <v>8</v>
      </c>
      <c r="C6" s="229"/>
      <c r="D6" s="230">
        <f>SUM(D3:D5)</f>
        <v>2102569.79</v>
      </c>
      <c r="E6" s="230">
        <f t="shared" ref="E6:M6" si="2">SUM(E3:E5)</f>
        <v>0</v>
      </c>
      <c r="F6" s="230">
        <f t="shared" si="2"/>
        <v>0</v>
      </c>
      <c r="G6" s="230">
        <f t="shared" si="2"/>
        <v>20312438.57</v>
      </c>
      <c r="H6" s="230">
        <f t="shared" si="2"/>
        <v>6088404.48</v>
      </c>
      <c r="I6" s="230">
        <f t="shared" si="2"/>
        <v>1769</v>
      </c>
      <c r="J6" s="230">
        <f t="shared" si="2"/>
        <v>0</v>
      </c>
      <c r="K6" s="230">
        <f t="shared" si="2"/>
        <v>2629.18</v>
      </c>
      <c r="L6" s="230">
        <f t="shared" si="2"/>
        <v>26566366.87</v>
      </c>
      <c r="M6" s="230">
        <f t="shared" si="2"/>
        <v>271744.1</v>
      </c>
      <c r="N6" s="233">
        <f>N5+N4+N3</f>
        <v>55345921.99</v>
      </c>
      <c r="O6" s="233"/>
      <c r="P6" s="221"/>
    </row>
    <row r="7" ht="24" customHeight="1" spans="1:16">
      <c r="A7" s="109">
        <v>4</v>
      </c>
      <c r="B7" s="120" t="s">
        <v>9</v>
      </c>
      <c r="C7" s="112"/>
      <c r="D7" s="113">
        <f>Свод!D7</f>
        <v>439238.96</v>
      </c>
      <c r="E7" s="113">
        <f>Свод!E7</f>
        <v>419654.98</v>
      </c>
      <c r="F7" s="113">
        <f>Свод!F7</f>
        <v>0</v>
      </c>
      <c r="G7" s="113">
        <f>Свод!G7</f>
        <v>4499712.6</v>
      </c>
      <c r="H7" s="113">
        <f>Свод!H7</f>
        <v>1348041.24</v>
      </c>
      <c r="I7" s="113">
        <f>Свод!I7</f>
        <v>150086</v>
      </c>
      <c r="J7" s="113">
        <f>Свод!J7</f>
        <v>0</v>
      </c>
      <c r="K7" s="113">
        <f>Свод!K7</f>
        <v>0</v>
      </c>
      <c r="L7" s="136">
        <f>Свод!AC7</f>
        <v>8523700.84</v>
      </c>
      <c r="M7" s="113">
        <f>Свод!M7</f>
        <v>0</v>
      </c>
      <c r="N7" s="149">
        <f t="shared" si="0"/>
        <v>15380434.62</v>
      </c>
      <c r="O7" s="149"/>
      <c r="P7" s="221">
        <f>D7+L7+M7+O7</f>
        <v>8962939.8</v>
      </c>
    </row>
    <row r="8" ht="15.15" spans="1:16">
      <c r="A8" s="13">
        <v>38</v>
      </c>
      <c r="B8" s="124"/>
      <c r="C8" s="121"/>
      <c r="D8" s="122"/>
      <c r="E8" s="122"/>
      <c r="F8" s="123"/>
      <c r="G8" s="123"/>
      <c r="H8" s="123"/>
      <c r="I8" s="123"/>
      <c r="J8" s="123"/>
      <c r="K8" s="141"/>
      <c r="L8" s="141"/>
      <c r="M8" s="141"/>
      <c r="N8" s="234">
        <f t="shared" ref="N8" si="3">SUM(D8:L8)</f>
        <v>0</v>
      </c>
      <c r="O8" s="234"/>
      <c r="P8" s="221"/>
    </row>
    <row r="9" ht="15.15" spans="1:16">
      <c r="A9" s="126"/>
      <c r="B9" s="127" t="s">
        <v>8</v>
      </c>
      <c r="C9" s="128"/>
      <c r="D9" s="122">
        <f>D6+D7</f>
        <v>2541808.75</v>
      </c>
      <c r="E9" s="122">
        <f t="shared" ref="E9:N9" si="4">E6+E7</f>
        <v>419654.98</v>
      </c>
      <c r="F9" s="122">
        <f t="shared" si="4"/>
        <v>0</v>
      </c>
      <c r="G9" s="122">
        <f t="shared" si="4"/>
        <v>24812151.17</v>
      </c>
      <c r="H9" s="122">
        <f t="shared" si="4"/>
        <v>7436445.72</v>
      </c>
      <c r="I9" s="122">
        <f t="shared" si="4"/>
        <v>151855</v>
      </c>
      <c r="J9" s="122">
        <f t="shared" si="4"/>
        <v>0</v>
      </c>
      <c r="K9" s="122">
        <f t="shared" si="4"/>
        <v>2629.18</v>
      </c>
      <c r="L9" s="122">
        <f t="shared" si="4"/>
        <v>35090067.71</v>
      </c>
      <c r="M9" s="122">
        <f t="shared" si="4"/>
        <v>271744.1</v>
      </c>
      <c r="N9" s="122">
        <f t="shared" si="4"/>
        <v>70726356.61</v>
      </c>
      <c r="O9" s="223"/>
      <c r="P9" s="221"/>
    </row>
    <row r="10" spans="14:15">
      <c r="N10" s="70">
        <f>N3+N4+N5</f>
        <v>55345921.99</v>
      </c>
      <c r="O10" s="70"/>
    </row>
  </sheetData>
  <mergeCells count="1">
    <mergeCell ref="D1:K1"/>
  </mergeCells>
  <pageMargins left="0.708661417322835" right="0.708661417322835" top="0.748031496062992" bottom="0.748031496062992" header="0.31496062992126" footer="0.3149606299212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36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AE4" sqref="AE4"/>
    </sheetView>
  </sheetViews>
  <sheetFormatPr defaultColWidth="9" defaultRowHeight="14.4"/>
  <cols>
    <col min="1" max="1" width="7.13888888888889" customWidth="1"/>
    <col min="2" max="2" width="20.5740740740741" customWidth="1"/>
    <col min="3" max="3" width="3.28703703703704" customWidth="1"/>
    <col min="4" max="4" width="12.712962962963" customWidth="1"/>
    <col min="5" max="5" width="12.4259259259259" customWidth="1"/>
    <col min="6" max="6" width="9.13888888888889" customWidth="1"/>
    <col min="7" max="7" width="15" customWidth="1"/>
    <col min="8" max="8" width="15.287037037037" customWidth="1"/>
    <col min="9" max="9" width="12.4259259259259" customWidth="1"/>
    <col min="10" max="10" width="9.57407407407407" customWidth="1"/>
    <col min="11" max="11" width="9.13888888888889" customWidth="1"/>
    <col min="12" max="12" width="12.287037037037" customWidth="1"/>
    <col min="13" max="13" width="15.1388888888889" customWidth="1"/>
    <col min="14" max="14" width="14.8518518518519" customWidth="1"/>
    <col min="15" max="20" width="9.13888888888889" customWidth="1"/>
    <col min="21" max="25" width="14.4259259259259" customWidth="1"/>
    <col min="26" max="26" width="14.8518518518519" customWidth="1"/>
    <col min="27" max="27" width="9.57407407407407" customWidth="1"/>
    <col min="29" max="29" width="18.5740740740741" customWidth="1"/>
    <col min="30" max="30" width="11.8518518518519" customWidth="1"/>
    <col min="31" max="33" width="12.5740740740741" customWidth="1"/>
    <col min="34" max="34" width="14" customWidth="1"/>
    <col min="35" max="43" width="12.287037037037" customWidth="1"/>
    <col min="44" max="44" width="14.5740740740741" customWidth="1"/>
    <col min="45" max="45" width="13.4259259259259" customWidth="1"/>
    <col min="46" max="46" width="14.1388888888889" customWidth="1"/>
    <col min="47" max="48" width="12.287037037037" customWidth="1"/>
    <col min="49" max="49" width="12.4259259259259" customWidth="1"/>
    <col min="50" max="50" width="5.28703703703704" customWidth="1"/>
    <col min="51" max="51" width="21.4259259259259" customWidth="1"/>
    <col min="52" max="52" width="11.287037037037" customWidth="1"/>
    <col min="53" max="53" width="12.4259259259259" customWidth="1"/>
    <col min="54" max="54" width="7.85185185185185" customWidth="1"/>
    <col min="55" max="57" width="12.4259259259259" customWidth="1"/>
    <col min="58" max="58" width="7.57407407407407" customWidth="1"/>
    <col min="59" max="59" width="9.57407407407407" customWidth="1"/>
    <col min="60" max="60" width="7.28703703703704" customWidth="1"/>
    <col min="61" max="61" width="9.85185185185185" customWidth="1"/>
    <col min="62" max="63" width="13.287037037037" customWidth="1"/>
    <col min="64" max="64" width="17.287037037037" customWidth="1"/>
    <col min="65" max="66" width="11" customWidth="1"/>
    <col min="67" max="67" width="12.5740740740741" customWidth="1"/>
    <col min="68" max="68" width="11" customWidth="1"/>
    <col min="69" max="73" width="11.8518518518519" customWidth="1"/>
    <col min="74" max="88" width="10.712962962963" customWidth="1"/>
    <col min="89" max="89" width="14.5740740740741" customWidth="1"/>
    <col min="90" max="90" width="12.4259259259259" customWidth="1"/>
  </cols>
  <sheetData>
    <row r="1" ht="31.5" customHeight="1" spans="1:93">
      <c r="A1" s="101" t="s">
        <v>0</v>
      </c>
      <c r="B1" s="102" t="s">
        <v>10</v>
      </c>
      <c r="C1" s="103"/>
      <c r="D1" s="104" t="s">
        <v>11</v>
      </c>
      <c r="E1" s="105"/>
      <c r="F1" s="105"/>
      <c r="G1" s="105"/>
      <c r="H1" s="105"/>
      <c r="I1" s="105"/>
      <c r="J1" s="105"/>
      <c r="K1" s="129"/>
      <c r="L1" s="130"/>
      <c r="M1" s="130"/>
      <c r="N1" s="131" t="s">
        <v>3</v>
      </c>
      <c r="O1" s="132" t="s">
        <v>12</v>
      </c>
      <c r="P1" s="132"/>
      <c r="Q1" s="132"/>
      <c r="R1" s="132" t="s">
        <v>13</v>
      </c>
      <c r="S1" s="132"/>
      <c r="T1" s="132"/>
      <c r="U1" s="143" t="s">
        <v>14</v>
      </c>
      <c r="V1" s="144" t="s">
        <v>15</v>
      </c>
      <c r="W1" s="145"/>
      <c r="X1" s="145"/>
      <c r="Y1" s="145"/>
      <c r="Z1" s="151"/>
      <c r="AA1" s="18" t="s">
        <v>16</v>
      </c>
      <c r="AB1" s="18"/>
      <c r="AC1" s="18">
        <v>243</v>
      </c>
      <c r="AD1" s="152" t="s">
        <v>17</v>
      </c>
      <c r="AE1" s="153" t="s">
        <v>18</v>
      </c>
      <c r="AF1" s="154" t="s">
        <v>19</v>
      </c>
      <c r="AG1" s="171" t="s">
        <v>20</v>
      </c>
      <c r="AH1" s="171"/>
      <c r="AI1" s="171"/>
      <c r="AJ1" s="171" t="s">
        <v>21</v>
      </c>
      <c r="AK1" s="171" t="s">
        <v>22</v>
      </c>
      <c r="AL1" s="171" t="s">
        <v>23</v>
      </c>
      <c r="AM1" s="171"/>
      <c r="AN1" s="171"/>
      <c r="AO1" s="171"/>
      <c r="AP1" s="176"/>
      <c r="AQ1" s="176" t="s">
        <v>24</v>
      </c>
      <c r="AR1" s="177" t="s">
        <v>25</v>
      </c>
      <c r="AS1" s="178" t="s">
        <v>26</v>
      </c>
      <c r="AT1" s="178"/>
      <c r="AU1" s="178"/>
      <c r="AV1" s="178" t="s">
        <v>27</v>
      </c>
      <c r="AW1" s="178" t="s">
        <v>28</v>
      </c>
      <c r="AX1" s="178" t="s">
        <v>29</v>
      </c>
      <c r="AY1" s="185" t="s">
        <v>30</v>
      </c>
      <c r="AZ1" s="186" t="s">
        <v>11</v>
      </c>
      <c r="BA1" s="187"/>
      <c r="BB1" s="187"/>
      <c r="BC1" s="187"/>
      <c r="BD1" s="187"/>
      <c r="BE1" s="187"/>
      <c r="BF1" s="187"/>
      <c r="BG1" s="188"/>
      <c r="BH1" s="189"/>
      <c r="BI1" s="189"/>
      <c r="BJ1" s="190" t="s">
        <v>3</v>
      </c>
      <c r="BK1" s="191"/>
      <c r="BL1" s="191"/>
      <c r="BM1" s="198"/>
      <c r="BN1" s="198">
        <v>15.11</v>
      </c>
      <c r="BO1" s="199">
        <v>15.11</v>
      </c>
      <c r="BP1" s="199"/>
      <c r="BQ1" s="199"/>
      <c r="BR1" s="198"/>
      <c r="BS1" s="185"/>
      <c r="BT1" s="198"/>
      <c r="BU1" s="198"/>
      <c r="BV1" s="198"/>
      <c r="BW1" s="199"/>
      <c r="BX1" s="199"/>
      <c r="BY1" s="199"/>
      <c r="BZ1" s="199"/>
      <c r="CA1" s="199"/>
      <c r="CB1" s="199"/>
      <c r="CC1" s="199"/>
      <c r="CD1" s="198"/>
      <c r="CE1" s="198"/>
      <c r="CF1" s="199"/>
      <c r="CG1" s="199"/>
      <c r="CH1" s="199"/>
      <c r="CI1" s="199"/>
      <c r="CJ1" s="199"/>
      <c r="CK1" s="211" t="s">
        <v>31</v>
      </c>
      <c r="CL1" s="185" t="s">
        <v>32</v>
      </c>
      <c r="CM1" s="212" t="s">
        <v>33</v>
      </c>
      <c r="CN1" s="185" t="s">
        <v>34</v>
      </c>
      <c r="CO1" s="185" t="s">
        <v>35</v>
      </c>
    </row>
    <row r="2" ht="30.75" customHeight="1" spans="1:93">
      <c r="A2" s="106"/>
      <c r="B2" s="107"/>
      <c r="C2" s="108"/>
      <c r="D2" s="109">
        <v>244</v>
      </c>
      <c r="E2" s="109">
        <v>112</v>
      </c>
      <c r="F2" s="109">
        <v>321</v>
      </c>
      <c r="G2" s="109">
        <v>111</v>
      </c>
      <c r="H2" s="109">
        <v>119</v>
      </c>
      <c r="I2" s="109">
        <v>851</v>
      </c>
      <c r="J2" s="109">
        <v>852</v>
      </c>
      <c r="K2" s="109">
        <v>853</v>
      </c>
      <c r="L2" s="133">
        <v>243</v>
      </c>
      <c r="M2" s="133">
        <v>247</v>
      </c>
      <c r="N2" s="133"/>
      <c r="O2" s="134" t="s">
        <v>36</v>
      </c>
      <c r="P2" s="134" t="s">
        <v>37</v>
      </c>
      <c r="Q2" s="134" t="s">
        <v>38</v>
      </c>
      <c r="R2" s="134">
        <v>111</v>
      </c>
      <c r="S2" s="134">
        <v>119</v>
      </c>
      <c r="T2" s="134" t="s">
        <v>39</v>
      </c>
      <c r="U2" s="146"/>
      <c r="V2" s="147" t="s">
        <v>40</v>
      </c>
      <c r="W2" s="147">
        <v>111</v>
      </c>
      <c r="X2" s="147">
        <v>119</v>
      </c>
      <c r="Y2" s="147">
        <v>244</v>
      </c>
      <c r="Z2" s="13" t="s">
        <v>39</v>
      </c>
      <c r="AA2" s="13" t="s">
        <v>30</v>
      </c>
      <c r="AB2" s="155" t="s">
        <v>41</v>
      </c>
      <c r="AC2" s="155"/>
      <c r="AD2" s="13" t="s">
        <v>42</v>
      </c>
      <c r="AE2" s="156" t="s">
        <v>43</v>
      </c>
      <c r="AF2" s="154"/>
      <c r="AG2" s="172" t="s">
        <v>44</v>
      </c>
      <c r="AH2" s="172" t="s">
        <v>45</v>
      </c>
      <c r="AI2" s="172" t="s">
        <v>46</v>
      </c>
      <c r="AJ2" s="172">
        <v>440</v>
      </c>
      <c r="AK2" s="172">
        <v>140</v>
      </c>
      <c r="AL2" s="172">
        <v>111</v>
      </c>
      <c r="AM2" s="172">
        <v>119</v>
      </c>
      <c r="AN2" s="172">
        <v>244</v>
      </c>
      <c r="AO2" s="172" t="s">
        <v>39</v>
      </c>
      <c r="AP2" s="172" t="s">
        <v>47</v>
      </c>
      <c r="AQ2" s="179"/>
      <c r="AS2" t="s">
        <v>48</v>
      </c>
      <c r="AT2" t="s">
        <v>49</v>
      </c>
      <c r="AU2" t="s">
        <v>50</v>
      </c>
      <c r="AV2" s="180"/>
      <c r="AW2" s="180"/>
      <c r="AX2" s="180"/>
      <c r="AZ2" s="13">
        <v>244</v>
      </c>
      <c r="BA2" s="13">
        <v>112</v>
      </c>
      <c r="BB2" s="13">
        <v>321</v>
      </c>
      <c r="BC2" s="13">
        <v>111</v>
      </c>
      <c r="BD2" s="13">
        <v>119</v>
      </c>
      <c r="BE2" s="13">
        <v>851</v>
      </c>
      <c r="BF2" s="13">
        <v>852</v>
      </c>
      <c r="BG2" s="13">
        <v>853</v>
      </c>
      <c r="BH2" s="192">
        <v>243</v>
      </c>
      <c r="BI2" s="192">
        <v>247</v>
      </c>
      <c r="BJ2" s="192"/>
      <c r="BK2" s="193" t="s">
        <v>51</v>
      </c>
      <c r="BL2" s="156">
        <v>244</v>
      </c>
      <c r="BM2" s="13">
        <v>244</v>
      </c>
      <c r="BN2" s="200">
        <v>244</v>
      </c>
      <c r="BO2" s="200">
        <v>244</v>
      </c>
      <c r="BP2" s="200">
        <v>244</v>
      </c>
      <c r="BQ2" s="200">
        <v>244</v>
      </c>
      <c r="BR2" t="s">
        <v>52</v>
      </c>
      <c r="BS2">
        <v>244</v>
      </c>
      <c r="CK2" s="213" t="s">
        <v>39</v>
      </c>
      <c r="CL2" s="214">
        <v>243</v>
      </c>
      <c r="CM2" s="215"/>
      <c r="CN2" s="216"/>
      <c r="CO2" s="216"/>
    </row>
    <row r="3" ht="27.75" customHeight="1" spans="1:93">
      <c r="A3" s="110">
        <v>1</v>
      </c>
      <c r="B3" s="111" t="s">
        <v>5</v>
      </c>
      <c r="C3" s="112"/>
      <c r="D3" s="113">
        <f>AZ3+BK3+BL3+BN3+BO3+BQ3+BR3+BS3</f>
        <v>1098199.44</v>
      </c>
      <c r="E3" s="113"/>
      <c r="F3" s="114"/>
      <c r="G3" s="115">
        <f>BC3</f>
        <v>6380529.53</v>
      </c>
      <c r="H3" s="115">
        <f>BD3</f>
        <v>1911073.52</v>
      </c>
      <c r="I3" s="114"/>
      <c r="J3" s="114"/>
      <c r="K3" s="135">
        <v>1089.29</v>
      </c>
      <c r="L3" s="136"/>
      <c r="M3" s="136">
        <f>BI3</f>
        <v>0</v>
      </c>
      <c r="N3" s="135">
        <f>SUM(D3:M3)</f>
        <v>9390891.78</v>
      </c>
      <c r="O3" s="136"/>
      <c r="P3" s="136">
        <f>Q3-O3</f>
        <v>0</v>
      </c>
      <c r="Q3" s="136"/>
      <c r="R3" s="136"/>
      <c r="S3" s="136"/>
      <c r="T3" s="136">
        <f>R3+S3</f>
        <v>0</v>
      </c>
      <c r="U3" s="148">
        <f>T3+Q3+N3</f>
        <v>9390891.78</v>
      </c>
      <c r="V3" s="149"/>
      <c r="W3" s="149"/>
      <c r="X3" s="149"/>
      <c r="Y3" s="149"/>
      <c r="Z3" s="157">
        <f>SUM(V3:Y3)</f>
        <v>0</v>
      </c>
      <c r="AA3" s="158"/>
      <c r="AB3" s="159"/>
      <c r="AC3" s="160">
        <f>1510356.59+1200000-218834.19</f>
        <v>2491522.4</v>
      </c>
      <c r="AD3" s="122">
        <f>99000-8250</f>
        <v>90750</v>
      </c>
      <c r="AE3" s="161">
        <f>SUM(Z3:AD3)</f>
        <v>2582272.4</v>
      </c>
      <c r="AF3" s="158"/>
      <c r="AG3" s="158"/>
      <c r="AH3" s="158">
        <v>5600</v>
      </c>
      <c r="AI3" s="122">
        <f>AG3+AH3</f>
        <v>5600</v>
      </c>
      <c r="AJ3" s="122">
        <v>11.55</v>
      </c>
      <c r="AK3" s="122"/>
      <c r="AL3" s="122"/>
      <c r="AM3" s="122"/>
      <c r="AN3" s="122"/>
      <c r="AO3" s="122"/>
      <c r="AP3" s="122"/>
      <c r="AQ3" s="70">
        <f>AK3+AI3+AF3+AE3+U3+AO3</f>
        <v>11978764.18</v>
      </c>
      <c r="AR3" s="181"/>
      <c r="AS3" s="181"/>
      <c r="AT3" s="181"/>
      <c r="AU3" s="181"/>
      <c r="AV3" s="181">
        <f>SUM(AS3:AU3)</f>
        <v>0</v>
      </c>
      <c r="AW3" s="181"/>
      <c r="AX3" s="181"/>
      <c r="AY3" s="111" t="s">
        <v>5</v>
      </c>
      <c r="AZ3" s="113">
        <v>145725.4</v>
      </c>
      <c r="BA3" s="113"/>
      <c r="BB3" s="114"/>
      <c r="BC3" s="115">
        <f>6724898.85-274011.16+274029.66-424494.72+67936.08+12170.82</f>
        <v>6380529.53</v>
      </c>
      <c r="BD3" s="115">
        <f>2030919.45-82751.36+82756.96-128197.41+20516.7-12170.82</f>
        <v>1911073.52</v>
      </c>
      <c r="BE3" s="114">
        <v>1988</v>
      </c>
      <c r="BF3" s="114"/>
      <c r="BG3" s="138"/>
      <c r="BH3" s="136"/>
      <c r="BI3" s="136">
        <v>0</v>
      </c>
      <c r="BJ3" s="135">
        <f>AZ3+BA3+BB3+BC3+BD3+BE3+BF3+BG3+BH3+BI3</f>
        <v>8439316.45</v>
      </c>
      <c r="BK3" s="181">
        <v>154000</v>
      </c>
      <c r="BL3" s="194">
        <v>771125.67</v>
      </c>
      <c r="BM3" s="158"/>
      <c r="BN3" s="201">
        <v>-77963.67</v>
      </c>
      <c r="BO3" s="158"/>
      <c r="BP3" s="181"/>
      <c r="BQ3" s="181">
        <v>50000</v>
      </c>
      <c r="BR3" s="202">
        <v>898.71</v>
      </c>
      <c r="BS3" s="181">
        <v>54413.33</v>
      </c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67">
        <f>CL3+CM3+CN3+CO3</f>
        <v>0</v>
      </c>
      <c r="CL3" s="122"/>
      <c r="CM3" s="217"/>
      <c r="CN3" s="218"/>
      <c r="CO3" s="218"/>
    </row>
    <row r="4" ht="12.75" customHeight="1" spans="1:93">
      <c r="A4" s="109">
        <v>2</v>
      </c>
      <c r="B4" s="116" t="s">
        <v>6</v>
      </c>
      <c r="C4" s="112"/>
      <c r="D4" s="113">
        <f t="shared" ref="D4:D5" si="0">AZ4+BK4+BL4+BN4+BO4+BQ4+BR4+BS4</f>
        <v>729327.95</v>
      </c>
      <c r="E4" s="113"/>
      <c r="F4" s="114"/>
      <c r="G4" s="115">
        <f t="shared" ref="G4:G5" si="1">BC4</f>
        <v>7343152.95</v>
      </c>
      <c r="H4" s="115">
        <f t="shared" ref="H4:H5" si="2">BD4</f>
        <v>2202616.71</v>
      </c>
      <c r="I4" s="114"/>
      <c r="J4" s="114"/>
      <c r="K4" s="135">
        <v>1539.89</v>
      </c>
      <c r="L4" s="136"/>
      <c r="M4" s="137">
        <f t="shared" ref="M4:M5" si="3">BI4</f>
        <v>212790.3</v>
      </c>
      <c r="N4" s="135">
        <f t="shared" ref="N4:N5" si="4">SUM(D4:M4)</f>
        <v>10489427.8</v>
      </c>
      <c r="O4" s="136"/>
      <c r="P4" s="136">
        <f t="shared" ref="P4:P26" si="5">Q4-O4</f>
        <v>0</v>
      </c>
      <c r="Q4" s="136"/>
      <c r="R4" s="136"/>
      <c r="S4" s="136"/>
      <c r="T4" s="136">
        <f t="shared" ref="T4:T5" si="6">R4+S4</f>
        <v>0</v>
      </c>
      <c r="U4" s="148">
        <f t="shared" ref="U4:U7" si="7">T4+Q4+N4</f>
        <v>10489427.8</v>
      </c>
      <c r="V4" s="149"/>
      <c r="W4" s="149"/>
      <c r="X4" s="149"/>
      <c r="Y4" s="149"/>
      <c r="Z4" s="162"/>
      <c r="AA4" s="13"/>
      <c r="AB4" s="159"/>
      <c r="AC4" s="160">
        <f>7807402.11-382945.65-13.97</f>
        <v>7424442.49</v>
      </c>
      <c r="AD4" s="122">
        <v>63000</v>
      </c>
      <c r="AE4" s="161">
        <f>SUM(AA4:AD4)</f>
        <v>7487442.49</v>
      </c>
      <c r="AF4" s="158"/>
      <c r="AG4" s="158"/>
      <c r="AH4" s="158">
        <v>74907.98</v>
      </c>
      <c r="AI4" s="122">
        <f t="shared" ref="AI4:AI7" si="8">AG4+AH4</f>
        <v>74907.98</v>
      </c>
      <c r="AJ4" s="122"/>
      <c r="AK4" s="122"/>
      <c r="AL4" s="173"/>
      <c r="AM4" s="173"/>
      <c r="AN4" s="173"/>
      <c r="AO4" s="122">
        <f>SUM(AL4:AN4)</f>
        <v>0</v>
      </c>
      <c r="AP4" s="122">
        <v>64317.81</v>
      </c>
      <c r="AQ4" s="70">
        <f t="shared" ref="AQ4:AQ5" si="9">AK4+AI4+AF4+AE4+U4+AO4</f>
        <v>18051778.27</v>
      </c>
      <c r="AR4" s="162"/>
      <c r="AS4" s="162"/>
      <c r="AT4" s="162"/>
      <c r="AU4" s="162"/>
      <c r="AV4" s="181">
        <f t="shared" ref="AV4:AV26" si="10">SUM(AS4:AU4)</f>
        <v>0</v>
      </c>
      <c r="AW4" s="162"/>
      <c r="AX4" s="162"/>
      <c r="AY4" s="116" t="s">
        <v>6</v>
      </c>
      <c r="AZ4" s="113">
        <v>155737.2</v>
      </c>
      <c r="BA4" s="113"/>
      <c r="BB4" s="114"/>
      <c r="BC4" s="114">
        <f>6871909.76-20184.06+20184.06+452485.63+7224.94+11532.62</f>
        <v>7343152.95</v>
      </c>
      <c r="BD4" s="114">
        <f>2075316.74-6095.58+6095.58+136650.66+2181.93-11532.62</f>
        <v>2202616.71</v>
      </c>
      <c r="BE4" s="114">
        <v>6111</v>
      </c>
      <c r="BF4" s="114"/>
      <c r="BG4" s="138"/>
      <c r="BH4" s="136"/>
      <c r="BI4" s="137">
        <v>212790.3</v>
      </c>
      <c r="BJ4" s="135">
        <f t="shared" ref="BJ4:BJ5" si="11">AZ4+BA4+BB4+BC4+BD4+BE4+BF4+BG4+BH4+BI4</f>
        <v>9920408.16</v>
      </c>
      <c r="BK4" s="162">
        <v>273000</v>
      </c>
      <c r="BL4" s="195">
        <v>100276.64</v>
      </c>
      <c r="BM4" s="158"/>
      <c r="BN4" s="203"/>
      <c r="BO4" s="158">
        <v>145743</v>
      </c>
      <c r="BP4" s="162"/>
      <c r="BQ4" s="181">
        <v>50000</v>
      </c>
      <c r="BR4" s="204">
        <v>4571.11</v>
      </c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7">
        <f t="shared" ref="CK4:CK27" si="12">CL4+CM4+CN4+CO4</f>
        <v>0</v>
      </c>
      <c r="CL4" s="122"/>
      <c r="CM4" s="217"/>
      <c r="CN4" s="219"/>
      <c r="CO4" s="219"/>
    </row>
    <row r="5" ht="13.5" customHeight="1" spans="1:93">
      <c r="A5" s="109">
        <v>3</v>
      </c>
      <c r="B5" s="116" t="s">
        <v>7</v>
      </c>
      <c r="C5" s="112"/>
      <c r="D5" s="113">
        <f t="shared" si="0"/>
        <v>275042.4</v>
      </c>
      <c r="E5" s="113"/>
      <c r="F5" s="114"/>
      <c r="G5" s="115">
        <f t="shared" si="1"/>
        <v>6588756.09</v>
      </c>
      <c r="H5" s="115">
        <f t="shared" si="2"/>
        <v>1974714.25</v>
      </c>
      <c r="I5" s="114">
        <v>1769</v>
      </c>
      <c r="J5" s="114"/>
      <c r="K5" s="138"/>
      <c r="L5" s="136"/>
      <c r="M5" s="137">
        <f t="shared" si="3"/>
        <v>58953.8</v>
      </c>
      <c r="N5" s="135">
        <f t="shared" si="4"/>
        <v>8899235.54</v>
      </c>
      <c r="O5" s="136"/>
      <c r="P5" s="136">
        <f t="shared" si="5"/>
        <v>0</v>
      </c>
      <c r="Q5" s="136"/>
      <c r="R5" s="136"/>
      <c r="S5" s="136"/>
      <c r="T5" s="136">
        <f t="shared" si="6"/>
        <v>0</v>
      </c>
      <c r="U5" s="148">
        <f t="shared" si="7"/>
        <v>8899235.54</v>
      </c>
      <c r="V5" s="149"/>
      <c r="W5" s="149"/>
      <c r="X5" s="149"/>
      <c r="Y5" s="149"/>
      <c r="Z5" s="125"/>
      <c r="AA5" s="13"/>
      <c r="AB5" s="159"/>
      <c r="AC5" s="160">
        <f>14000000+6000000-1800000+971217.38-29293</f>
        <v>19141924.38</v>
      </c>
      <c r="AD5" s="122">
        <f>72000-750</f>
        <v>71250</v>
      </c>
      <c r="AE5" s="161">
        <f>SUM(AA5:AD5)</f>
        <v>19213174.38</v>
      </c>
      <c r="AF5" s="158"/>
      <c r="AG5" s="158"/>
      <c r="AH5" s="158">
        <v>38443.92</v>
      </c>
      <c r="AI5" s="122">
        <f t="shared" si="8"/>
        <v>38443.92</v>
      </c>
      <c r="AJ5" s="122"/>
      <c r="AK5" s="122"/>
      <c r="AL5" s="173"/>
      <c r="AM5" s="173"/>
      <c r="AN5" s="173"/>
      <c r="AO5" s="122">
        <f>SUM(AL5:AN5)</f>
        <v>0</v>
      </c>
      <c r="AP5" s="122">
        <v>8.7</v>
      </c>
      <c r="AQ5" s="70">
        <f t="shared" si="9"/>
        <v>28150853.84</v>
      </c>
      <c r="AR5" s="125"/>
      <c r="AS5" s="125"/>
      <c r="AT5" s="125"/>
      <c r="AU5" s="125"/>
      <c r="AV5" s="181">
        <f t="shared" si="10"/>
        <v>0</v>
      </c>
      <c r="AW5" s="125"/>
      <c r="AX5" s="125"/>
      <c r="AY5" s="116" t="s">
        <v>7</v>
      </c>
      <c r="AZ5" s="113">
        <v>185642.4</v>
      </c>
      <c r="BA5" s="113"/>
      <c r="BB5" s="114"/>
      <c r="BC5" s="114">
        <f>6275325.76-77176+77176-27990.91+329831.29+11589.95</f>
        <v>6588756.09</v>
      </c>
      <c r="BD5" s="114">
        <f>1895148.39-23307.02+23307.02-8453.25+99609.06-11589.95</f>
        <v>1974714.25</v>
      </c>
      <c r="BE5" s="114">
        <v>2769</v>
      </c>
      <c r="BF5" s="114"/>
      <c r="BG5" s="138"/>
      <c r="BH5" s="136"/>
      <c r="BI5" s="137">
        <v>58953.8</v>
      </c>
      <c r="BJ5" s="135">
        <f t="shared" si="11"/>
        <v>8810835.54</v>
      </c>
      <c r="BK5" s="125"/>
      <c r="BL5" s="196">
        <v>38400</v>
      </c>
      <c r="BM5" s="158"/>
      <c r="BN5" s="205"/>
      <c r="BO5" s="125"/>
      <c r="BP5" s="125"/>
      <c r="BQ5" s="181">
        <v>50000</v>
      </c>
      <c r="BR5" s="206">
        <v>1000</v>
      </c>
      <c r="BS5" s="125"/>
      <c r="BT5" s="207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67">
        <f t="shared" si="12"/>
        <v>0</v>
      </c>
      <c r="CL5" s="122">
        <f>20863080-20863080</f>
        <v>0</v>
      </c>
      <c r="CM5" s="217"/>
      <c r="CN5" s="217"/>
      <c r="CO5" s="217"/>
    </row>
    <row r="6" s="100" customFormat="1" ht="13.5" customHeight="1" spans="1:93">
      <c r="A6" s="117"/>
      <c r="B6" s="117" t="s">
        <v>8</v>
      </c>
      <c r="C6" s="118"/>
      <c r="D6" s="119">
        <f>SUM(D3:D5)</f>
        <v>2102569.79</v>
      </c>
      <c r="E6" s="119">
        <f t="shared" ref="E6:M6" si="13">SUM(E3:E5)</f>
        <v>0</v>
      </c>
      <c r="F6" s="119">
        <f t="shared" si="13"/>
        <v>0</v>
      </c>
      <c r="G6" s="119">
        <f t="shared" si="13"/>
        <v>20312438.57</v>
      </c>
      <c r="H6" s="119">
        <f t="shared" si="13"/>
        <v>6088404.48</v>
      </c>
      <c r="I6" s="119">
        <f t="shared" si="13"/>
        <v>1769</v>
      </c>
      <c r="J6" s="119">
        <f t="shared" si="13"/>
        <v>0</v>
      </c>
      <c r="K6" s="119">
        <f t="shared" si="13"/>
        <v>2629.18</v>
      </c>
      <c r="L6" s="119">
        <f t="shared" si="13"/>
        <v>0</v>
      </c>
      <c r="M6" s="119">
        <f t="shared" si="13"/>
        <v>271744.1</v>
      </c>
      <c r="N6" s="139">
        <f t="shared" ref="N6:N7" si="14">SUM(D6:M6)</f>
        <v>28779555.12</v>
      </c>
      <c r="O6" s="140">
        <f>O3+O4+O5</f>
        <v>0</v>
      </c>
      <c r="P6" s="140">
        <f t="shared" ref="P6:BR6" si="15">P3+P4+P5</f>
        <v>0</v>
      </c>
      <c r="Q6" s="140">
        <f t="shared" si="15"/>
        <v>0</v>
      </c>
      <c r="R6" s="140">
        <f t="shared" si="15"/>
        <v>0</v>
      </c>
      <c r="S6" s="140">
        <f t="shared" si="15"/>
        <v>0</v>
      </c>
      <c r="T6" s="140">
        <f t="shared" si="15"/>
        <v>0</v>
      </c>
      <c r="U6" s="140">
        <f t="shared" si="15"/>
        <v>28779555.12</v>
      </c>
      <c r="V6" s="140">
        <f t="shared" si="15"/>
        <v>0</v>
      </c>
      <c r="W6" s="140">
        <f t="shared" si="15"/>
        <v>0</v>
      </c>
      <c r="X6" s="140">
        <f t="shared" si="15"/>
        <v>0</v>
      </c>
      <c r="Y6" s="140">
        <f t="shared" si="15"/>
        <v>0</v>
      </c>
      <c r="Z6" s="140">
        <f t="shared" si="15"/>
        <v>0</v>
      </c>
      <c r="AA6" s="140">
        <f t="shared" si="15"/>
        <v>0</v>
      </c>
      <c r="AB6" s="140">
        <f t="shared" si="15"/>
        <v>0</v>
      </c>
      <c r="AC6" s="140">
        <f t="shared" si="15"/>
        <v>29057889.27</v>
      </c>
      <c r="AD6" s="140">
        <f t="shared" si="15"/>
        <v>225000</v>
      </c>
      <c r="AE6" s="140">
        <f t="shared" si="15"/>
        <v>29282889.27</v>
      </c>
      <c r="AF6" s="140">
        <f t="shared" si="15"/>
        <v>0</v>
      </c>
      <c r="AG6" s="140">
        <f t="shared" si="15"/>
        <v>0</v>
      </c>
      <c r="AH6" s="140">
        <f t="shared" si="15"/>
        <v>118951.9</v>
      </c>
      <c r="AI6" s="140">
        <f t="shared" si="15"/>
        <v>118951.9</v>
      </c>
      <c r="AJ6" s="140"/>
      <c r="AK6" s="140">
        <f t="shared" si="15"/>
        <v>0</v>
      </c>
      <c r="AL6" s="140">
        <f t="shared" si="15"/>
        <v>0</v>
      </c>
      <c r="AM6" s="140">
        <f t="shared" si="15"/>
        <v>0</v>
      </c>
      <c r="AN6" s="140">
        <f t="shared" si="15"/>
        <v>0</v>
      </c>
      <c r="AO6" s="140">
        <f t="shared" si="15"/>
        <v>0</v>
      </c>
      <c r="AP6" s="140">
        <f t="shared" si="15"/>
        <v>64326.51</v>
      </c>
      <c r="AQ6" s="140">
        <f t="shared" si="15"/>
        <v>58181396.29</v>
      </c>
      <c r="AR6" s="140">
        <f t="shared" si="15"/>
        <v>0</v>
      </c>
      <c r="AS6" s="140">
        <f t="shared" si="15"/>
        <v>0</v>
      </c>
      <c r="AT6" s="140">
        <f t="shared" si="15"/>
        <v>0</v>
      </c>
      <c r="AU6" s="140">
        <f t="shared" si="15"/>
        <v>0</v>
      </c>
      <c r="AV6" s="140">
        <f t="shared" si="15"/>
        <v>0</v>
      </c>
      <c r="AW6" s="140">
        <f t="shared" si="15"/>
        <v>0</v>
      </c>
      <c r="AX6" s="140">
        <f t="shared" si="15"/>
        <v>0</v>
      </c>
      <c r="AY6" s="140"/>
      <c r="AZ6" s="140">
        <f t="shared" si="15"/>
        <v>487105</v>
      </c>
      <c r="BA6" s="140">
        <f t="shared" si="15"/>
        <v>0</v>
      </c>
      <c r="BB6" s="140">
        <f t="shared" si="15"/>
        <v>0</v>
      </c>
      <c r="BC6" s="140">
        <f t="shared" si="15"/>
        <v>20312438.57</v>
      </c>
      <c r="BD6" s="140">
        <f t="shared" si="15"/>
        <v>6088404.48</v>
      </c>
      <c r="BE6" s="140">
        <f t="shared" si="15"/>
        <v>10868</v>
      </c>
      <c r="BF6" s="140">
        <f t="shared" si="15"/>
        <v>0</v>
      </c>
      <c r="BG6" s="140">
        <f t="shared" si="15"/>
        <v>0</v>
      </c>
      <c r="BH6" s="140">
        <f t="shared" si="15"/>
        <v>0</v>
      </c>
      <c r="BI6" s="140">
        <f t="shared" si="15"/>
        <v>271744.1</v>
      </c>
      <c r="BJ6" s="140">
        <f t="shared" si="15"/>
        <v>27170560.15</v>
      </c>
      <c r="BK6" s="140">
        <f t="shared" si="15"/>
        <v>427000</v>
      </c>
      <c r="BL6" s="140">
        <f t="shared" si="15"/>
        <v>909802.31</v>
      </c>
      <c r="BM6" s="140">
        <f t="shared" si="15"/>
        <v>0</v>
      </c>
      <c r="BN6" s="140">
        <f t="shared" si="15"/>
        <v>-77963.67</v>
      </c>
      <c r="BO6" s="140">
        <f t="shared" si="15"/>
        <v>145743</v>
      </c>
      <c r="BP6" s="140">
        <f t="shared" si="15"/>
        <v>0</v>
      </c>
      <c r="BQ6" s="140">
        <f t="shared" si="15"/>
        <v>150000</v>
      </c>
      <c r="BR6" s="140">
        <f t="shared" si="15"/>
        <v>6469.82</v>
      </c>
      <c r="BS6" s="208"/>
      <c r="BT6" s="208"/>
      <c r="BU6" s="208"/>
      <c r="BV6" s="208"/>
      <c r="BW6" s="208"/>
      <c r="BX6" s="208"/>
      <c r="BY6" s="208"/>
      <c r="BZ6" s="208"/>
      <c r="CA6" s="208">
        <f t="shared" ref="CA6:CE6" si="16">CA3+CA4+CA5</f>
        <v>0</v>
      </c>
      <c r="CB6" s="208">
        <f t="shared" si="16"/>
        <v>0</v>
      </c>
      <c r="CC6" s="208">
        <f t="shared" si="16"/>
        <v>0</v>
      </c>
      <c r="CD6" s="208">
        <f t="shared" si="16"/>
        <v>0</v>
      </c>
      <c r="CE6" s="208">
        <f t="shared" si="16"/>
        <v>0</v>
      </c>
      <c r="CF6" s="210"/>
      <c r="CG6" s="210"/>
      <c r="CH6" s="210"/>
      <c r="CI6" s="210"/>
      <c r="CJ6" s="210"/>
      <c r="CK6" s="220"/>
      <c r="CL6" s="221"/>
      <c r="CM6" s="222"/>
      <c r="CN6" s="222"/>
      <c r="CO6" s="222"/>
    </row>
    <row r="7" ht="24" customHeight="1" spans="1:93">
      <c r="A7" s="109">
        <v>4</v>
      </c>
      <c r="B7" s="120" t="s">
        <v>9</v>
      </c>
      <c r="C7" s="112"/>
      <c r="D7" s="113">
        <v>439238.96</v>
      </c>
      <c r="E7" s="113">
        <v>419654.98</v>
      </c>
      <c r="F7" s="114"/>
      <c r="G7" s="114">
        <f>BC7</f>
        <v>4499712.6</v>
      </c>
      <c r="H7" s="114">
        <f>BD7</f>
        <v>1348041.24</v>
      </c>
      <c r="I7" s="114">
        <v>150086</v>
      </c>
      <c r="J7" s="114"/>
      <c r="K7" s="135"/>
      <c r="L7" s="135"/>
      <c r="M7" s="135"/>
      <c r="N7" s="135">
        <f t="shared" si="14"/>
        <v>6856733.78</v>
      </c>
      <c r="O7" s="136"/>
      <c r="P7" s="136">
        <f t="shared" si="5"/>
        <v>0</v>
      </c>
      <c r="Q7" s="136"/>
      <c r="R7" s="136"/>
      <c r="S7" s="136"/>
      <c r="T7" s="136"/>
      <c r="U7" s="148">
        <f t="shared" si="7"/>
        <v>6856733.78</v>
      </c>
      <c r="V7" s="149"/>
      <c r="W7" s="149"/>
      <c r="X7" s="149"/>
      <c r="Y7" s="149"/>
      <c r="Z7" s="120"/>
      <c r="AA7" s="13"/>
      <c r="AB7" s="159"/>
      <c r="AC7" s="160">
        <f>8000000-70819.48+600000-5479.68</f>
        <v>8523700.84</v>
      </c>
      <c r="AD7" s="122"/>
      <c r="AE7" s="161">
        <f t="shared" ref="AE7" si="17">SUM(AA7:AD7)</f>
        <v>8523700.84</v>
      </c>
      <c r="AF7" s="163"/>
      <c r="AG7" s="163"/>
      <c r="AH7" s="163"/>
      <c r="AI7" s="122">
        <f t="shared" si="8"/>
        <v>0</v>
      </c>
      <c r="AJ7" s="122"/>
      <c r="AK7" s="122"/>
      <c r="AL7" s="122"/>
      <c r="AM7" s="122"/>
      <c r="AN7" s="122"/>
      <c r="AO7" s="122"/>
      <c r="AP7" s="122"/>
      <c r="AQ7" s="70">
        <f t="shared" ref="AQ7" si="18">AK7+AI7+AF7+AE7+U7</f>
        <v>15380434.62</v>
      </c>
      <c r="AR7" s="120"/>
      <c r="AS7" s="182"/>
      <c r="AT7" s="120"/>
      <c r="AU7" s="120"/>
      <c r="AV7" s="157">
        <f t="shared" si="10"/>
        <v>0</v>
      </c>
      <c r="AW7" s="182"/>
      <c r="AX7" s="120"/>
      <c r="AY7" s="120" t="s">
        <v>9</v>
      </c>
      <c r="AZ7" s="113">
        <v>671782.78</v>
      </c>
      <c r="BA7" s="113"/>
      <c r="BB7" s="114"/>
      <c r="BC7" s="114">
        <v>4499712.6</v>
      </c>
      <c r="BD7" s="114">
        <v>1348041.24</v>
      </c>
      <c r="BE7" s="114">
        <v>260898</v>
      </c>
      <c r="BF7" s="114"/>
      <c r="BG7" s="135"/>
      <c r="BH7" s="135"/>
      <c r="BI7" s="135"/>
      <c r="BJ7" s="135">
        <f>SUM(AZ7:BH7)</f>
        <v>6780434.62</v>
      </c>
      <c r="BK7" s="120"/>
      <c r="BL7" s="197"/>
      <c r="BM7" s="158">
        <v>70819.48</v>
      </c>
      <c r="BN7" s="209"/>
      <c r="BO7" s="120"/>
      <c r="BP7" s="120">
        <v>5479.68</v>
      </c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67">
        <f t="shared" si="12"/>
        <v>0</v>
      </c>
      <c r="CL7" s="122"/>
      <c r="CM7" s="217"/>
      <c r="CN7" s="217"/>
      <c r="CO7" s="217"/>
    </row>
    <row r="8" ht="19.5" customHeight="1" spans="1:93">
      <c r="A8" s="13">
        <v>5</v>
      </c>
      <c r="B8" s="120"/>
      <c r="C8" s="121"/>
      <c r="D8" s="122"/>
      <c r="E8" s="122"/>
      <c r="F8" s="123"/>
      <c r="G8" s="123"/>
      <c r="H8" s="123"/>
      <c r="I8" s="123"/>
      <c r="J8" s="123"/>
      <c r="K8" s="141"/>
      <c r="L8" s="141"/>
      <c r="M8" s="141"/>
      <c r="N8" s="141">
        <f t="shared" ref="N8:N26" si="19">SUM(D8:L8)</f>
        <v>0</v>
      </c>
      <c r="O8" s="141"/>
      <c r="P8" s="141">
        <f t="shared" si="5"/>
        <v>0</v>
      </c>
      <c r="Q8" s="141"/>
      <c r="R8" s="141"/>
      <c r="S8" s="141"/>
      <c r="T8" s="141"/>
      <c r="U8" s="150"/>
      <c r="V8" s="150"/>
      <c r="W8" s="150"/>
      <c r="X8" s="150"/>
      <c r="Y8" s="150"/>
      <c r="Z8" s="120"/>
      <c r="AA8" s="164"/>
      <c r="AB8" s="159"/>
      <c r="AC8" s="159"/>
      <c r="AD8" s="13"/>
      <c r="AE8" s="165"/>
      <c r="AF8" s="158"/>
      <c r="AG8" s="158"/>
      <c r="AH8" s="158"/>
      <c r="AI8" s="122"/>
      <c r="AJ8" s="122"/>
      <c r="AK8" s="122"/>
      <c r="AL8" s="142"/>
      <c r="AM8" s="142"/>
      <c r="AN8" s="142"/>
      <c r="AO8" s="142"/>
      <c r="AP8" s="142"/>
      <c r="AQ8" s="70"/>
      <c r="AR8" s="120"/>
      <c r="AS8" s="120"/>
      <c r="AT8" s="120"/>
      <c r="AU8" s="120"/>
      <c r="AV8" s="181">
        <f t="shared" si="10"/>
        <v>0</v>
      </c>
      <c r="AW8" s="120"/>
      <c r="AX8" s="120"/>
      <c r="AY8" s="120"/>
      <c r="AZ8" s="122"/>
      <c r="BA8" s="122"/>
      <c r="BB8" s="123"/>
      <c r="BC8" s="123"/>
      <c r="BD8" s="123"/>
      <c r="BE8" s="123"/>
      <c r="BF8" s="123"/>
      <c r="BG8" s="141"/>
      <c r="BH8" s="141"/>
      <c r="BI8" s="141"/>
      <c r="BJ8" s="141">
        <f t="shared" ref="BJ8:BJ26" si="20">SUM(AZ8:BH8)</f>
        <v>0</v>
      </c>
      <c r="BK8" s="120"/>
      <c r="BL8" s="197"/>
      <c r="BM8" s="120"/>
      <c r="BN8" s="209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67">
        <f t="shared" si="12"/>
        <v>0</v>
      </c>
      <c r="CL8" s="122"/>
      <c r="CM8" s="217"/>
      <c r="CN8" s="217"/>
      <c r="CO8" s="223"/>
    </row>
    <row r="9" hidden="1" spans="1:93">
      <c r="A9" s="13">
        <v>18</v>
      </c>
      <c r="B9" s="120"/>
      <c r="C9" s="121"/>
      <c r="D9" s="122"/>
      <c r="E9" s="122"/>
      <c r="F9" s="123"/>
      <c r="G9" s="123"/>
      <c r="H9" s="123"/>
      <c r="I9" s="123"/>
      <c r="J9" s="123"/>
      <c r="K9" s="141"/>
      <c r="L9" s="141"/>
      <c r="M9" s="141"/>
      <c r="N9" s="141">
        <f t="shared" si="19"/>
        <v>0</v>
      </c>
      <c r="O9" s="141"/>
      <c r="P9" s="141">
        <f t="shared" si="5"/>
        <v>0</v>
      </c>
      <c r="Q9" s="141"/>
      <c r="R9" s="141"/>
      <c r="S9" s="141"/>
      <c r="T9" s="141"/>
      <c r="U9" s="150"/>
      <c r="V9" s="150"/>
      <c r="W9" s="150"/>
      <c r="X9" s="150"/>
      <c r="Y9" s="150"/>
      <c r="Z9" s="120"/>
      <c r="AA9" s="13"/>
      <c r="AB9" s="159"/>
      <c r="AC9" s="159"/>
      <c r="AD9" s="13"/>
      <c r="AE9" s="165"/>
      <c r="AF9" s="158"/>
      <c r="AG9" s="158"/>
      <c r="AH9" s="158"/>
      <c r="AI9" s="122"/>
      <c r="AJ9" s="122"/>
      <c r="AK9" s="122"/>
      <c r="AL9" s="142"/>
      <c r="AM9" s="142"/>
      <c r="AN9" s="142"/>
      <c r="AO9" s="142"/>
      <c r="AP9" s="142"/>
      <c r="AQ9" s="70"/>
      <c r="AR9" s="183"/>
      <c r="AS9" s="125"/>
      <c r="AT9" s="183"/>
      <c r="AU9" s="183"/>
      <c r="AV9" s="181">
        <f t="shared" si="10"/>
        <v>0</v>
      </c>
      <c r="AW9" s="183"/>
      <c r="AX9" s="183"/>
      <c r="AY9" s="183"/>
      <c r="AZ9" s="122"/>
      <c r="BA9" s="122"/>
      <c r="BB9" s="123"/>
      <c r="BC9" s="123"/>
      <c r="BD9" s="123"/>
      <c r="BE9" s="123"/>
      <c r="BF9" s="123"/>
      <c r="BG9" s="141"/>
      <c r="BH9" s="141"/>
      <c r="BI9" s="141"/>
      <c r="BJ9" s="141">
        <f t="shared" si="20"/>
        <v>0</v>
      </c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67">
        <f t="shared" si="12"/>
        <v>0</v>
      </c>
      <c r="CL9" s="122"/>
      <c r="CM9" s="217"/>
      <c r="CN9" s="217"/>
      <c r="CO9" s="223"/>
    </row>
    <row r="10" hidden="1" spans="1:93">
      <c r="A10" s="13">
        <v>20</v>
      </c>
      <c r="B10" s="124"/>
      <c r="C10" s="121"/>
      <c r="D10" s="122"/>
      <c r="E10" s="122"/>
      <c r="F10" s="123"/>
      <c r="G10" s="123"/>
      <c r="H10" s="123"/>
      <c r="I10" s="123"/>
      <c r="J10" s="123"/>
      <c r="K10" s="141"/>
      <c r="L10" s="141"/>
      <c r="M10" s="141"/>
      <c r="N10" s="141">
        <f t="shared" si="19"/>
        <v>0</v>
      </c>
      <c r="O10" s="141"/>
      <c r="P10" s="141">
        <f t="shared" si="5"/>
        <v>0</v>
      </c>
      <c r="Q10" s="141"/>
      <c r="R10" s="141"/>
      <c r="S10" s="141"/>
      <c r="T10" s="141"/>
      <c r="U10" s="150"/>
      <c r="V10" s="150"/>
      <c r="W10" s="150"/>
      <c r="X10" s="150"/>
      <c r="Y10" s="150"/>
      <c r="Z10" s="124"/>
      <c r="AA10" s="13"/>
      <c r="AB10" s="159"/>
      <c r="AC10" s="159"/>
      <c r="AD10" s="13"/>
      <c r="AE10" s="166"/>
      <c r="AF10" s="167"/>
      <c r="AG10" s="167"/>
      <c r="AH10" s="167"/>
      <c r="AI10" s="122"/>
      <c r="AJ10" s="122"/>
      <c r="AK10" s="122"/>
      <c r="AL10" s="142"/>
      <c r="AM10" s="142"/>
      <c r="AN10" s="142"/>
      <c r="AO10" s="142"/>
      <c r="AP10" s="142"/>
      <c r="AQ10" s="70"/>
      <c r="AR10" s="183"/>
      <c r="AS10" s="183"/>
      <c r="AT10" s="183"/>
      <c r="AU10" s="183"/>
      <c r="AV10" s="181">
        <f t="shared" si="10"/>
        <v>0</v>
      </c>
      <c r="AW10" s="183"/>
      <c r="AX10" s="183"/>
      <c r="AY10" s="183"/>
      <c r="AZ10" s="122"/>
      <c r="BA10" s="122"/>
      <c r="BB10" s="123"/>
      <c r="BC10" s="123"/>
      <c r="BD10" s="123"/>
      <c r="BE10" s="123"/>
      <c r="BF10" s="123"/>
      <c r="BG10" s="141"/>
      <c r="BH10" s="141"/>
      <c r="BI10" s="141"/>
      <c r="BJ10" s="141">
        <f t="shared" si="20"/>
        <v>0</v>
      </c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67">
        <f t="shared" si="12"/>
        <v>0</v>
      </c>
      <c r="CL10" s="122"/>
      <c r="CM10" s="217"/>
      <c r="CN10" s="217"/>
      <c r="CO10" s="223"/>
    </row>
    <row r="11" hidden="1" spans="1:93">
      <c r="A11" s="13">
        <v>21</v>
      </c>
      <c r="B11" s="124"/>
      <c r="C11" s="121"/>
      <c r="D11" s="122"/>
      <c r="E11" s="122"/>
      <c r="F11" s="123"/>
      <c r="G11" s="123"/>
      <c r="H11" s="123"/>
      <c r="I11" s="123"/>
      <c r="J11" s="123"/>
      <c r="K11" s="141"/>
      <c r="L11" s="141"/>
      <c r="M11" s="141"/>
      <c r="N11" s="141">
        <f t="shared" si="19"/>
        <v>0</v>
      </c>
      <c r="O11" s="141"/>
      <c r="P11" s="141">
        <f t="shared" si="5"/>
        <v>0</v>
      </c>
      <c r="Q11" s="141"/>
      <c r="R11" s="141"/>
      <c r="S11" s="141"/>
      <c r="T11" s="141"/>
      <c r="U11" s="150"/>
      <c r="V11" s="150"/>
      <c r="W11" s="150"/>
      <c r="X11" s="150"/>
      <c r="Y11" s="150"/>
      <c r="Z11" s="124"/>
      <c r="AA11" s="13"/>
      <c r="AB11" s="159"/>
      <c r="AC11" s="159"/>
      <c r="AD11" s="13"/>
      <c r="AE11" s="166"/>
      <c r="AF11" s="167"/>
      <c r="AG11" s="167"/>
      <c r="AH11" s="167"/>
      <c r="AI11" s="122"/>
      <c r="AJ11" s="122"/>
      <c r="AK11" s="122"/>
      <c r="AL11" s="142"/>
      <c r="AM11" s="142"/>
      <c r="AN11" s="142"/>
      <c r="AO11" s="142"/>
      <c r="AP11" s="142"/>
      <c r="AQ11" s="70"/>
      <c r="AR11" s="183"/>
      <c r="AS11" s="183"/>
      <c r="AT11" s="183"/>
      <c r="AU11" s="183"/>
      <c r="AV11" s="181">
        <f t="shared" si="10"/>
        <v>0</v>
      </c>
      <c r="AW11" s="183"/>
      <c r="AX11" s="183"/>
      <c r="AY11" s="183"/>
      <c r="AZ11" s="122"/>
      <c r="BA11" s="122"/>
      <c r="BB11" s="123"/>
      <c r="BC11" s="123"/>
      <c r="BD11" s="123"/>
      <c r="BE11" s="123"/>
      <c r="BF11" s="123"/>
      <c r="BG11" s="141"/>
      <c r="BH11" s="141"/>
      <c r="BI11" s="141"/>
      <c r="BJ11" s="141">
        <f t="shared" si="20"/>
        <v>0</v>
      </c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67">
        <f t="shared" si="12"/>
        <v>0</v>
      </c>
      <c r="CL11" s="122"/>
      <c r="CM11" s="217"/>
      <c r="CN11" s="217"/>
      <c r="CO11" s="223"/>
    </row>
    <row r="12" hidden="1" spans="1:93">
      <c r="A12" s="13">
        <v>22</v>
      </c>
      <c r="B12" s="120"/>
      <c r="C12" s="121"/>
      <c r="D12" s="122"/>
      <c r="E12" s="122"/>
      <c r="F12" s="123"/>
      <c r="G12" s="123"/>
      <c r="H12" s="123"/>
      <c r="I12" s="123"/>
      <c r="J12" s="123"/>
      <c r="K12" s="141"/>
      <c r="L12" s="141"/>
      <c r="M12" s="141"/>
      <c r="N12" s="141">
        <f t="shared" si="19"/>
        <v>0</v>
      </c>
      <c r="O12" s="141"/>
      <c r="P12" s="141">
        <f t="shared" si="5"/>
        <v>0</v>
      </c>
      <c r="Q12" s="141"/>
      <c r="R12" s="141"/>
      <c r="S12" s="141"/>
      <c r="T12" s="141"/>
      <c r="U12" s="150"/>
      <c r="V12" s="150"/>
      <c r="W12" s="150"/>
      <c r="X12" s="150"/>
      <c r="Y12" s="150"/>
      <c r="Z12" s="120"/>
      <c r="AA12" s="13"/>
      <c r="AB12" s="159"/>
      <c r="AC12" s="159"/>
      <c r="AD12" s="13"/>
      <c r="AE12" s="165"/>
      <c r="AF12" s="158"/>
      <c r="AG12" s="158"/>
      <c r="AH12" s="158"/>
      <c r="AI12" s="122"/>
      <c r="AJ12" s="122"/>
      <c r="AK12" s="122"/>
      <c r="AL12" s="142"/>
      <c r="AM12" s="142"/>
      <c r="AN12" s="142"/>
      <c r="AO12" s="142"/>
      <c r="AP12" s="142"/>
      <c r="AQ12" s="70"/>
      <c r="AR12" s="183"/>
      <c r="AS12" s="183"/>
      <c r="AT12" s="183"/>
      <c r="AU12" s="183"/>
      <c r="AV12" s="181">
        <f t="shared" si="10"/>
        <v>0</v>
      </c>
      <c r="AW12" s="183"/>
      <c r="AX12" s="183"/>
      <c r="AY12" s="183"/>
      <c r="AZ12" s="122"/>
      <c r="BA12" s="122"/>
      <c r="BB12" s="123"/>
      <c r="BC12" s="123"/>
      <c r="BD12" s="123"/>
      <c r="BE12" s="123"/>
      <c r="BF12" s="123"/>
      <c r="BG12" s="141"/>
      <c r="BH12" s="141"/>
      <c r="BI12" s="141"/>
      <c r="BJ12" s="141">
        <f t="shared" si="20"/>
        <v>0</v>
      </c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67">
        <f t="shared" si="12"/>
        <v>0</v>
      </c>
      <c r="CL12" s="122"/>
      <c r="CM12" s="217"/>
      <c r="CN12" s="217"/>
      <c r="CO12" s="223"/>
    </row>
    <row r="13" hidden="1" spans="1:93">
      <c r="A13" s="13">
        <v>24</v>
      </c>
      <c r="B13" s="124"/>
      <c r="C13" s="121"/>
      <c r="D13" s="122"/>
      <c r="E13" s="122"/>
      <c r="F13" s="123"/>
      <c r="G13" s="123"/>
      <c r="H13" s="123"/>
      <c r="I13" s="123"/>
      <c r="J13" s="123"/>
      <c r="K13" s="141"/>
      <c r="L13" s="141"/>
      <c r="M13" s="141"/>
      <c r="N13" s="141">
        <f t="shared" si="19"/>
        <v>0</v>
      </c>
      <c r="O13" s="141"/>
      <c r="P13" s="141">
        <f t="shared" si="5"/>
        <v>0</v>
      </c>
      <c r="Q13" s="141"/>
      <c r="R13" s="141"/>
      <c r="S13" s="141"/>
      <c r="T13" s="141"/>
      <c r="U13" s="150"/>
      <c r="V13" s="150"/>
      <c r="W13" s="150"/>
      <c r="X13" s="150"/>
      <c r="Y13" s="150"/>
      <c r="Z13" s="124"/>
      <c r="AA13" s="13"/>
      <c r="AB13" s="159"/>
      <c r="AC13" s="159"/>
      <c r="AD13" s="13"/>
      <c r="AE13" s="166"/>
      <c r="AF13" s="167"/>
      <c r="AG13" s="167"/>
      <c r="AH13" s="167"/>
      <c r="AI13" s="122"/>
      <c r="AJ13" s="122"/>
      <c r="AK13" s="122"/>
      <c r="AL13" s="142"/>
      <c r="AM13" s="142"/>
      <c r="AN13" s="142"/>
      <c r="AO13" s="142"/>
      <c r="AP13" s="142"/>
      <c r="AQ13" s="70"/>
      <c r="AR13" s="183"/>
      <c r="AS13" s="183"/>
      <c r="AT13" s="183"/>
      <c r="AU13" s="183"/>
      <c r="AV13" s="181">
        <f t="shared" si="10"/>
        <v>0</v>
      </c>
      <c r="AW13" s="183"/>
      <c r="AX13" s="183"/>
      <c r="AY13" s="183"/>
      <c r="AZ13" s="122"/>
      <c r="BA13" s="122"/>
      <c r="BB13" s="123"/>
      <c r="BC13" s="123"/>
      <c r="BD13" s="123"/>
      <c r="BE13" s="123"/>
      <c r="BF13" s="123"/>
      <c r="BG13" s="141"/>
      <c r="BH13" s="141"/>
      <c r="BI13" s="141"/>
      <c r="BJ13" s="141">
        <f t="shared" si="20"/>
        <v>0</v>
      </c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67">
        <f t="shared" si="12"/>
        <v>0</v>
      </c>
      <c r="CL13" s="122"/>
      <c r="CM13" s="217"/>
      <c r="CN13" s="217"/>
      <c r="CO13" s="223"/>
    </row>
    <row r="14" hidden="1" spans="1:93">
      <c r="A14" s="13">
        <v>25</v>
      </c>
      <c r="B14" s="124"/>
      <c r="C14" s="121"/>
      <c r="D14" s="122"/>
      <c r="E14" s="122"/>
      <c r="F14" s="123"/>
      <c r="G14" s="123"/>
      <c r="H14" s="123"/>
      <c r="I14" s="123"/>
      <c r="J14" s="123"/>
      <c r="K14" s="141"/>
      <c r="L14" s="141"/>
      <c r="M14" s="141"/>
      <c r="N14" s="141">
        <f t="shared" si="19"/>
        <v>0</v>
      </c>
      <c r="O14" s="141"/>
      <c r="P14" s="141">
        <f t="shared" si="5"/>
        <v>0</v>
      </c>
      <c r="Q14" s="141"/>
      <c r="R14" s="141"/>
      <c r="S14" s="141"/>
      <c r="T14" s="141"/>
      <c r="U14" s="150"/>
      <c r="V14" s="150"/>
      <c r="W14" s="150"/>
      <c r="X14" s="150"/>
      <c r="Y14" s="150"/>
      <c r="Z14" s="124"/>
      <c r="AA14" s="13"/>
      <c r="AB14" s="159"/>
      <c r="AC14" s="159"/>
      <c r="AD14" s="13"/>
      <c r="AE14" s="166"/>
      <c r="AF14" s="167"/>
      <c r="AG14" s="167"/>
      <c r="AH14" s="167"/>
      <c r="AI14" s="174"/>
      <c r="AJ14" s="174"/>
      <c r="AK14" s="174"/>
      <c r="AL14" s="175"/>
      <c r="AM14" s="175"/>
      <c r="AN14" s="175"/>
      <c r="AO14" s="175"/>
      <c r="AP14" s="175"/>
      <c r="AQ14" s="184"/>
      <c r="AR14" s="183"/>
      <c r="AS14" s="183"/>
      <c r="AT14" s="183"/>
      <c r="AU14" s="183"/>
      <c r="AV14" s="181">
        <f t="shared" si="10"/>
        <v>0</v>
      </c>
      <c r="AW14" s="183"/>
      <c r="AX14" s="183"/>
      <c r="AY14" s="183"/>
      <c r="AZ14" s="122"/>
      <c r="BA14" s="122"/>
      <c r="BB14" s="123"/>
      <c r="BC14" s="123"/>
      <c r="BD14" s="123"/>
      <c r="BE14" s="123"/>
      <c r="BF14" s="123"/>
      <c r="BG14" s="141"/>
      <c r="BH14" s="141"/>
      <c r="BI14" s="141"/>
      <c r="BJ14" s="141">
        <f t="shared" si="20"/>
        <v>0</v>
      </c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67">
        <f t="shared" si="12"/>
        <v>0</v>
      </c>
      <c r="CL14" s="122"/>
      <c r="CM14" s="217"/>
      <c r="CN14" s="217"/>
      <c r="CO14" s="223"/>
    </row>
    <row r="15" hidden="1" spans="1:93">
      <c r="A15" s="13">
        <v>26</v>
      </c>
      <c r="B15" s="120"/>
      <c r="C15" s="121"/>
      <c r="D15" s="122"/>
      <c r="E15" s="122"/>
      <c r="F15" s="123"/>
      <c r="G15" s="123"/>
      <c r="H15" s="123"/>
      <c r="I15" s="123"/>
      <c r="J15" s="123"/>
      <c r="K15" s="141"/>
      <c r="L15" s="141"/>
      <c r="M15" s="141"/>
      <c r="N15" s="141">
        <f t="shared" si="19"/>
        <v>0</v>
      </c>
      <c r="O15" s="141"/>
      <c r="P15" s="141">
        <f t="shared" si="5"/>
        <v>0</v>
      </c>
      <c r="Q15" s="141"/>
      <c r="R15" s="141"/>
      <c r="S15" s="141"/>
      <c r="T15" s="141"/>
      <c r="U15" s="150"/>
      <c r="V15" s="150"/>
      <c r="W15" s="150"/>
      <c r="X15" s="150"/>
      <c r="Y15" s="150"/>
      <c r="Z15" s="120"/>
      <c r="AA15" s="13"/>
      <c r="AB15" s="159"/>
      <c r="AC15" s="159"/>
      <c r="AD15" s="13"/>
      <c r="AE15" s="165"/>
      <c r="AF15" s="158"/>
      <c r="AG15" s="158"/>
      <c r="AH15" s="158"/>
      <c r="AI15" s="122"/>
      <c r="AJ15" s="122"/>
      <c r="AK15" s="122"/>
      <c r="AL15" s="142"/>
      <c r="AM15" s="142"/>
      <c r="AN15" s="142"/>
      <c r="AO15" s="142"/>
      <c r="AP15" s="142"/>
      <c r="AQ15" s="70"/>
      <c r="AR15" s="183"/>
      <c r="AS15" s="125"/>
      <c r="AT15" s="183"/>
      <c r="AU15" s="183"/>
      <c r="AV15" s="181">
        <f t="shared" si="10"/>
        <v>0</v>
      </c>
      <c r="AW15" s="183"/>
      <c r="AX15" s="183"/>
      <c r="AY15" s="183"/>
      <c r="AZ15" s="122"/>
      <c r="BA15" s="122"/>
      <c r="BB15" s="123"/>
      <c r="BC15" s="123"/>
      <c r="BD15" s="123"/>
      <c r="BE15" s="123"/>
      <c r="BF15" s="123"/>
      <c r="BG15" s="141"/>
      <c r="BH15" s="141"/>
      <c r="BI15" s="141"/>
      <c r="BJ15" s="141">
        <f t="shared" si="20"/>
        <v>0</v>
      </c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67">
        <f t="shared" si="12"/>
        <v>0</v>
      </c>
      <c r="CL15" s="122"/>
      <c r="CM15" s="217"/>
      <c r="CN15" s="217"/>
      <c r="CO15" s="223"/>
    </row>
    <row r="16" hidden="1" spans="1:93">
      <c r="A16" s="13">
        <v>27</v>
      </c>
      <c r="B16" s="120"/>
      <c r="C16" s="121"/>
      <c r="D16" s="122"/>
      <c r="E16" s="122"/>
      <c r="F16" s="123"/>
      <c r="G16" s="123"/>
      <c r="H16" s="123"/>
      <c r="I16" s="123"/>
      <c r="J16" s="123"/>
      <c r="K16" s="141"/>
      <c r="L16" s="141"/>
      <c r="M16" s="141"/>
      <c r="N16" s="141">
        <f t="shared" si="19"/>
        <v>0</v>
      </c>
      <c r="O16" s="141"/>
      <c r="P16" s="141">
        <f t="shared" si="5"/>
        <v>0</v>
      </c>
      <c r="Q16" s="141"/>
      <c r="R16" s="141"/>
      <c r="S16" s="141"/>
      <c r="T16" s="141"/>
      <c r="U16" s="150"/>
      <c r="V16" s="150"/>
      <c r="W16" s="150"/>
      <c r="X16" s="150"/>
      <c r="Y16" s="150"/>
      <c r="Z16" s="120"/>
      <c r="AA16" s="13"/>
      <c r="AB16" s="159"/>
      <c r="AC16" s="159"/>
      <c r="AD16" s="13"/>
      <c r="AE16" s="165"/>
      <c r="AF16" s="158"/>
      <c r="AG16" s="158"/>
      <c r="AH16" s="158"/>
      <c r="AI16" s="122"/>
      <c r="AJ16" s="122"/>
      <c r="AK16" s="122"/>
      <c r="AL16" s="142"/>
      <c r="AM16" s="142"/>
      <c r="AN16" s="142"/>
      <c r="AO16" s="142"/>
      <c r="AP16" s="142"/>
      <c r="AQ16" s="70"/>
      <c r="AR16" s="183"/>
      <c r="AS16" s="125"/>
      <c r="AT16" s="183"/>
      <c r="AU16" s="183"/>
      <c r="AV16" s="181">
        <f t="shared" si="10"/>
        <v>0</v>
      </c>
      <c r="AW16" s="183"/>
      <c r="AX16" s="183"/>
      <c r="AY16" s="183"/>
      <c r="AZ16" s="122"/>
      <c r="BA16" s="122"/>
      <c r="BB16" s="123"/>
      <c r="BC16" s="123"/>
      <c r="BD16" s="123"/>
      <c r="BE16" s="123"/>
      <c r="BF16" s="123"/>
      <c r="BG16" s="141"/>
      <c r="BH16" s="141"/>
      <c r="BI16" s="141"/>
      <c r="BJ16" s="141">
        <f t="shared" si="20"/>
        <v>0</v>
      </c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67">
        <f t="shared" si="12"/>
        <v>0</v>
      </c>
      <c r="CL16" s="122"/>
      <c r="CM16" s="217"/>
      <c r="CN16" s="217"/>
      <c r="CO16" s="223"/>
    </row>
    <row r="17" hidden="1" spans="1:93">
      <c r="A17" s="13">
        <v>28</v>
      </c>
      <c r="B17" s="124"/>
      <c r="C17" s="121"/>
      <c r="D17" s="122"/>
      <c r="E17" s="122"/>
      <c r="F17" s="123"/>
      <c r="G17" s="123"/>
      <c r="H17" s="123"/>
      <c r="I17" s="123"/>
      <c r="J17" s="123"/>
      <c r="K17" s="141"/>
      <c r="L17" s="141"/>
      <c r="M17" s="141"/>
      <c r="N17" s="141">
        <f t="shared" si="19"/>
        <v>0</v>
      </c>
      <c r="O17" s="141"/>
      <c r="P17" s="141">
        <f t="shared" si="5"/>
        <v>0</v>
      </c>
      <c r="Q17" s="141"/>
      <c r="R17" s="141"/>
      <c r="S17" s="141"/>
      <c r="T17" s="141"/>
      <c r="U17" s="150"/>
      <c r="V17" s="150"/>
      <c r="W17" s="150"/>
      <c r="X17" s="150"/>
      <c r="Y17" s="150"/>
      <c r="Z17" s="124"/>
      <c r="AA17" s="13"/>
      <c r="AB17" s="159"/>
      <c r="AC17" s="159"/>
      <c r="AD17" s="13"/>
      <c r="AE17" s="166"/>
      <c r="AF17" s="167"/>
      <c r="AG17" s="167"/>
      <c r="AH17" s="167"/>
      <c r="AI17" s="174"/>
      <c r="AJ17" s="174"/>
      <c r="AK17" s="174"/>
      <c r="AL17" s="175"/>
      <c r="AM17" s="175"/>
      <c r="AN17" s="175"/>
      <c r="AO17" s="175"/>
      <c r="AP17" s="175"/>
      <c r="AQ17" s="184"/>
      <c r="AR17" s="183"/>
      <c r="AS17" s="183"/>
      <c r="AT17" s="183"/>
      <c r="AU17" s="183"/>
      <c r="AV17" s="181">
        <f t="shared" si="10"/>
        <v>0</v>
      </c>
      <c r="AW17" s="183"/>
      <c r="AX17" s="183"/>
      <c r="AY17" s="183"/>
      <c r="AZ17" s="122"/>
      <c r="BA17" s="122"/>
      <c r="BB17" s="123"/>
      <c r="BC17" s="123"/>
      <c r="BD17" s="123"/>
      <c r="BE17" s="123"/>
      <c r="BF17" s="123"/>
      <c r="BG17" s="141"/>
      <c r="BH17" s="141"/>
      <c r="BI17" s="141"/>
      <c r="BJ17" s="141">
        <f t="shared" si="20"/>
        <v>0</v>
      </c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67">
        <f t="shared" si="12"/>
        <v>0</v>
      </c>
      <c r="CL17" s="122"/>
      <c r="CM17" s="217"/>
      <c r="CN17" s="217"/>
      <c r="CO17" s="223"/>
    </row>
    <row r="18" hidden="1" spans="1:93">
      <c r="A18" s="13">
        <v>29</v>
      </c>
      <c r="B18" s="120"/>
      <c r="C18" s="121"/>
      <c r="D18" s="122"/>
      <c r="E18" s="122"/>
      <c r="F18" s="123"/>
      <c r="G18" s="123"/>
      <c r="H18" s="123"/>
      <c r="I18" s="123"/>
      <c r="J18" s="123"/>
      <c r="K18" s="141"/>
      <c r="L18" s="141"/>
      <c r="M18" s="141"/>
      <c r="N18" s="141">
        <f t="shared" si="19"/>
        <v>0</v>
      </c>
      <c r="O18" s="141"/>
      <c r="P18" s="141">
        <f t="shared" si="5"/>
        <v>0</v>
      </c>
      <c r="Q18" s="141"/>
      <c r="R18" s="141"/>
      <c r="S18" s="141"/>
      <c r="T18" s="141"/>
      <c r="U18" s="150"/>
      <c r="V18" s="150"/>
      <c r="W18" s="150"/>
      <c r="X18" s="150"/>
      <c r="Y18" s="150"/>
      <c r="Z18" s="120"/>
      <c r="AA18" s="13"/>
      <c r="AB18" s="159"/>
      <c r="AC18" s="159"/>
      <c r="AD18" s="13"/>
      <c r="AE18" s="165"/>
      <c r="AF18" s="158"/>
      <c r="AG18" s="158"/>
      <c r="AH18" s="158"/>
      <c r="AI18" s="122"/>
      <c r="AJ18" s="122"/>
      <c r="AK18" s="122"/>
      <c r="AL18" s="142"/>
      <c r="AM18" s="142"/>
      <c r="AN18" s="142"/>
      <c r="AO18" s="142"/>
      <c r="AP18" s="142"/>
      <c r="AQ18" s="70"/>
      <c r="AR18" s="183"/>
      <c r="AS18" s="125"/>
      <c r="AT18" s="183"/>
      <c r="AU18" s="183"/>
      <c r="AV18" s="181">
        <f t="shared" si="10"/>
        <v>0</v>
      </c>
      <c r="AW18" s="183"/>
      <c r="AX18" s="183"/>
      <c r="AY18" s="183"/>
      <c r="AZ18" s="122"/>
      <c r="BA18" s="122"/>
      <c r="BB18" s="123"/>
      <c r="BC18" s="123"/>
      <c r="BD18" s="123"/>
      <c r="BE18" s="123"/>
      <c r="BF18" s="123"/>
      <c r="BG18" s="141"/>
      <c r="BH18" s="141"/>
      <c r="BI18" s="141"/>
      <c r="BJ18" s="141">
        <f t="shared" si="20"/>
        <v>0</v>
      </c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67">
        <f t="shared" si="12"/>
        <v>0</v>
      </c>
      <c r="CL18" s="122"/>
      <c r="CM18" s="217"/>
      <c r="CN18" s="217"/>
      <c r="CO18" s="223"/>
    </row>
    <row r="19" hidden="1" spans="1:93">
      <c r="A19" s="13">
        <v>30</v>
      </c>
      <c r="B19" s="124"/>
      <c r="C19" s="121"/>
      <c r="D19" s="122"/>
      <c r="E19" s="122"/>
      <c r="F19" s="123"/>
      <c r="G19" s="123"/>
      <c r="H19" s="123"/>
      <c r="I19" s="123"/>
      <c r="J19" s="123"/>
      <c r="K19" s="141"/>
      <c r="L19" s="141"/>
      <c r="M19" s="141"/>
      <c r="N19" s="141">
        <f t="shared" si="19"/>
        <v>0</v>
      </c>
      <c r="O19" s="141"/>
      <c r="P19" s="141">
        <f t="shared" si="5"/>
        <v>0</v>
      </c>
      <c r="Q19" s="141"/>
      <c r="R19" s="141"/>
      <c r="S19" s="141"/>
      <c r="T19" s="141"/>
      <c r="U19" s="150"/>
      <c r="V19" s="150"/>
      <c r="W19" s="150"/>
      <c r="X19" s="150"/>
      <c r="Y19" s="150"/>
      <c r="Z19" s="124"/>
      <c r="AA19" s="13"/>
      <c r="AB19" s="159"/>
      <c r="AC19" s="159"/>
      <c r="AD19" s="13"/>
      <c r="AE19" s="166"/>
      <c r="AF19" s="167"/>
      <c r="AG19" s="167"/>
      <c r="AH19" s="167"/>
      <c r="AI19" s="174"/>
      <c r="AJ19" s="174"/>
      <c r="AK19" s="174"/>
      <c r="AL19" s="175"/>
      <c r="AM19" s="175"/>
      <c r="AN19" s="175"/>
      <c r="AO19" s="175"/>
      <c r="AP19" s="175"/>
      <c r="AQ19" s="184"/>
      <c r="AR19" s="183"/>
      <c r="AS19" s="183"/>
      <c r="AT19" s="183"/>
      <c r="AU19" s="183"/>
      <c r="AV19" s="181">
        <f t="shared" si="10"/>
        <v>0</v>
      </c>
      <c r="AW19" s="183"/>
      <c r="AX19" s="183"/>
      <c r="AY19" s="183"/>
      <c r="AZ19" s="122"/>
      <c r="BA19" s="122"/>
      <c r="BB19" s="123"/>
      <c r="BC19" s="123"/>
      <c r="BD19" s="123"/>
      <c r="BE19" s="123"/>
      <c r="BF19" s="123"/>
      <c r="BG19" s="141"/>
      <c r="BH19" s="141"/>
      <c r="BI19" s="141"/>
      <c r="BJ19" s="141">
        <f t="shared" si="20"/>
        <v>0</v>
      </c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67">
        <f t="shared" si="12"/>
        <v>0</v>
      </c>
      <c r="CL19" s="122"/>
      <c r="CM19" s="217"/>
      <c r="CN19" s="217"/>
      <c r="CO19" s="223"/>
    </row>
    <row r="20" hidden="1" spans="1:93">
      <c r="A20" s="13">
        <v>31</v>
      </c>
      <c r="B20" s="120"/>
      <c r="C20" s="121"/>
      <c r="D20" s="122"/>
      <c r="E20" s="122"/>
      <c r="F20" s="123"/>
      <c r="G20" s="123"/>
      <c r="H20" s="123"/>
      <c r="I20" s="123"/>
      <c r="J20" s="123"/>
      <c r="K20" s="141"/>
      <c r="L20" s="141"/>
      <c r="M20" s="141"/>
      <c r="N20" s="141">
        <f t="shared" si="19"/>
        <v>0</v>
      </c>
      <c r="O20" s="141"/>
      <c r="P20" s="141">
        <f t="shared" si="5"/>
        <v>0</v>
      </c>
      <c r="Q20" s="141"/>
      <c r="R20" s="141"/>
      <c r="S20" s="141"/>
      <c r="T20" s="141"/>
      <c r="U20" s="150"/>
      <c r="V20" s="150"/>
      <c r="W20" s="150"/>
      <c r="X20" s="150"/>
      <c r="Y20" s="150"/>
      <c r="Z20" s="120"/>
      <c r="AA20" s="13"/>
      <c r="AB20" s="159"/>
      <c r="AC20" s="159"/>
      <c r="AD20" s="13"/>
      <c r="AE20" s="165"/>
      <c r="AF20" s="158"/>
      <c r="AG20" s="158"/>
      <c r="AH20" s="158"/>
      <c r="AI20" s="122"/>
      <c r="AJ20" s="122"/>
      <c r="AK20" s="122"/>
      <c r="AL20" s="142"/>
      <c r="AM20" s="142"/>
      <c r="AN20" s="142"/>
      <c r="AO20" s="142"/>
      <c r="AP20" s="142"/>
      <c r="AQ20" s="70"/>
      <c r="AR20" s="183"/>
      <c r="AS20" s="183"/>
      <c r="AT20" s="183"/>
      <c r="AU20" s="183"/>
      <c r="AV20" s="181">
        <f t="shared" si="10"/>
        <v>0</v>
      </c>
      <c r="AW20" s="183"/>
      <c r="AX20" s="183"/>
      <c r="AY20" s="183"/>
      <c r="AZ20" s="122"/>
      <c r="BA20" s="122"/>
      <c r="BB20" s="123"/>
      <c r="BC20" s="123"/>
      <c r="BD20" s="123"/>
      <c r="BE20" s="123"/>
      <c r="BF20" s="123"/>
      <c r="BG20" s="141"/>
      <c r="BH20" s="141"/>
      <c r="BI20" s="141"/>
      <c r="BJ20" s="141">
        <f t="shared" si="20"/>
        <v>0</v>
      </c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67">
        <f t="shared" si="12"/>
        <v>0</v>
      </c>
      <c r="CL20" s="122"/>
      <c r="CM20" s="217"/>
      <c r="CN20" s="217"/>
      <c r="CO20" s="223"/>
    </row>
    <row r="21" hidden="1" spans="1:93">
      <c r="A21" s="13">
        <v>32</v>
      </c>
      <c r="B21" s="120"/>
      <c r="C21" s="121"/>
      <c r="D21" s="122"/>
      <c r="E21" s="122"/>
      <c r="F21" s="123"/>
      <c r="G21" s="123"/>
      <c r="H21" s="123"/>
      <c r="I21" s="123"/>
      <c r="J21" s="123"/>
      <c r="K21" s="141"/>
      <c r="L21" s="141"/>
      <c r="M21" s="141"/>
      <c r="N21" s="141">
        <f t="shared" si="19"/>
        <v>0</v>
      </c>
      <c r="O21" s="141"/>
      <c r="P21" s="141">
        <f t="shared" si="5"/>
        <v>0</v>
      </c>
      <c r="Q21" s="141"/>
      <c r="R21" s="141"/>
      <c r="S21" s="141"/>
      <c r="T21" s="141"/>
      <c r="U21" s="150"/>
      <c r="V21" s="150"/>
      <c r="W21" s="150"/>
      <c r="X21" s="150"/>
      <c r="Y21" s="150"/>
      <c r="Z21" s="120"/>
      <c r="AA21" s="13"/>
      <c r="AB21" s="159"/>
      <c r="AC21" s="159"/>
      <c r="AD21" s="13"/>
      <c r="AE21" s="168"/>
      <c r="AF21" s="163"/>
      <c r="AG21" s="163"/>
      <c r="AH21" s="163"/>
      <c r="AI21" s="122"/>
      <c r="AJ21" s="122"/>
      <c r="AK21" s="122"/>
      <c r="AL21" s="142"/>
      <c r="AM21" s="142"/>
      <c r="AN21" s="142"/>
      <c r="AO21" s="142"/>
      <c r="AP21" s="142"/>
      <c r="AQ21" s="70"/>
      <c r="AR21" s="183"/>
      <c r="AS21" s="125"/>
      <c r="AT21" s="183"/>
      <c r="AU21" s="183"/>
      <c r="AV21" s="181">
        <f t="shared" si="10"/>
        <v>0</v>
      </c>
      <c r="AW21" s="183"/>
      <c r="AX21" s="183"/>
      <c r="AY21" s="183"/>
      <c r="AZ21" s="122"/>
      <c r="BA21" s="122"/>
      <c r="BB21" s="123"/>
      <c r="BC21" s="123"/>
      <c r="BD21" s="123"/>
      <c r="BE21" s="123"/>
      <c r="BF21" s="123"/>
      <c r="BG21" s="141"/>
      <c r="BH21" s="141"/>
      <c r="BI21" s="141"/>
      <c r="BJ21" s="141">
        <f t="shared" si="20"/>
        <v>0</v>
      </c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67">
        <f t="shared" si="12"/>
        <v>0</v>
      </c>
      <c r="CL21" s="122"/>
      <c r="CM21" s="217"/>
      <c r="CN21" s="217"/>
      <c r="CO21" s="223"/>
    </row>
    <row r="22" hidden="1" spans="1:93">
      <c r="A22" s="13">
        <v>33</v>
      </c>
      <c r="B22" s="124"/>
      <c r="C22" s="121"/>
      <c r="D22" s="122"/>
      <c r="E22" s="122"/>
      <c r="F22" s="123"/>
      <c r="G22" s="123"/>
      <c r="H22" s="123"/>
      <c r="I22" s="123"/>
      <c r="J22" s="123"/>
      <c r="K22" s="141"/>
      <c r="L22" s="141"/>
      <c r="M22" s="141"/>
      <c r="N22" s="141">
        <f t="shared" si="19"/>
        <v>0</v>
      </c>
      <c r="O22" s="141"/>
      <c r="P22" s="141">
        <f t="shared" si="5"/>
        <v>0</v>
      </c>
      <c r="Q22" s="141"/>
      <c r="R22" s="141"/>
      <c r="S22" s="141"/>
      <c r="T22" s="141"/>
      <c r="U22" s="150"/>
      <c r="V22" s="150"/>
      <c r="W22" s="150"/>
      <c r="X22" s="150"/>
      <c r="Y22" s="150"/>
      <c r="Z22" s="124"/>
      <c r="AA22" s="13"/>
      <c r="AB22" s="159"/>
      <c r="AC22" s="159"/>
      <c r="AD22" s="13"/>
      <c r="AE22" s="166"/>
      <c r="AF22" s="167"/>
      <c r="AG22" s="167"/>
      <c r="AH22" s="167"/>
      <c r="AI22" s="122"/>
      <c r="AJ22" s="122"/>
      <c r="AK22" s="122"/>
      <c r="AL22" s="142"/>
      <c r="AM22" s="142"/>
      <c r="AN22" s="142"/>
      <c r="AO22" s="142"/>
      <c r="AP22" s="142"/>
      <c r="AQ22" s="70"/>
      <c r="AR22" s="183"/>
      <c r="AS22" s="183"/>
      <c r="AT22" s="183"/>
      <c r="AU22" s="183"/>
      <c r="AV22" s="181">
        <f t="shared" si="10"/>
        <v>0</v>
      </c>
      <c r="AW22" s="183"/>
      <c r="AX22" s="183"/>
      <c r="AY22" s="183"/>
      <c r="AZ22" s="122"/>
      <c r="BA22" s="122"/>
      <c r="BB22" s="123"/>
      <c r="BC22" s="123"/>
      <c r="BD22" s="123"/>
      <c r="BE22" s="123"/>
      <c r="BF22" s="123"/>
      <c r="BG22" s="141"/>
      <c r="BH22" s="141"/>
      <c r="BI22" s="141"/>
      <c r="BJ22" s="141">
        <f t="shared" si="20"/>
        <v>0</v>
      </c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67">
        <f t="shared" si="12"/>
        <v>0</v>
      </c>
      <c r="CL22" s="122"/>
      <c r="CM22" s="217"/>
      <c r="CN22" s="217"/>
      <c r="CO22" s="223"/>
    </row>
    <row r="23" hidden="1" spans="1:93">
      <c r="A23" s="13">
        <v>34</v>
      </c>
      <c r="B23" s="124"/>
      <c r="C23" s="121"/>
      <c r="D23" s="122"/>
      <c r="E23" s="122"/>
      <c r="F23" s="123"/>
      <c r="G23" s="123"/>
      <c r="H23" s="123"/>
      <c r="I23" s="123"/>
      <c r="J23" s="123"/>
      <c r="K23" s="141"/>
      <c r="L23" s="141"/>
      <c r="M23" s="141"/>
      <c r="N23" s="141">
        <f t="shared" si="19"/>
        <v>0</v>
      </c>
      <c r="O23" s="141"/>
      <c r="P23" s="141">
        <f t="shared" si="5"/>
        <v>0</v>
      </c>
      <c r="Q23" s="141"/>
      <c r="R23" s="141"/>
      <c r="S23" s="141"/>
      <c r="T23" s="141"/>
      <c r="U23" s="150"/>
      <c r="V23" s="150"/>
      <c r="W23" s="150"/>
      <c r="X23" s="150"/>
      <c r="Y23" s="150"/>
      <c r="Z23" s="124"/>
      <c r="AA23" s="13"/>
      <c r="AB23" s="159"/>
      <c r="AC23" s="159"/>
      <c r="AD23" s="13"/>
      <c r="AE23" s="166"/>
      <c r="AF23" s="167"/>
      <c r="AG23" s="167"/>
      <c r="AH23" s="167"/>
      <c r="AI23" s="122"/>
      <c r="AJ23" s="122"/>
      <c r="AK23" s="122"/>
      <c r="AL23" s="142"/>
      <c r="AM23" s="142"/>
      <c r="AN23" s="142"/>
      <c r="AO23" s="142"/>
      <c r="AP23" s="142"/>
      <c r="AQ23" s="70"/>
      <c r="AR23" s="183"/>
      <c r="AS23" s="183"/>
      <c r="AT23" s="183"/>
      <c r="AU23" s="183"/>
      <c r="AV23" s="181">
        <f t="shared" si="10"/>
        <v>0</v>
      </c>
      <c r="AW23" s="183"/>
      <c r="AX23" s="183"/>
      <c r="AY23" s="183"/>
      <c r="AZ23" s="122"/>
      <c r="BA23" s="122"/>
      <c r="BB23" s="123"/>
      <c r="BC23" s="123"/>
      <c r="BD23" s="123"/>
      <c r="BE23" s="123"/>
      <c r="BF23" s="123"/>
      <c r="BG23" s="141"/>
      <c r="BH23" s="141"/>
      <c r="BI23" s="141"/>
      <c r="BJ23" s="141">
        <f t="shared" si="20"/>
        <v>0</v>
      </c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67">
        <f t="shared" si="12"/>
        <v>0</v>
      </c>
      <c r="CL23" s="122"/>
      <c r="CM23" s="217"/>
      <c r="CN23" s="217"/>
      <c r="CO23" s="223"/>
    </row>
    <row r="24" hidden="1" spans="1:93">
      <c r="A24" s="13">
        <v>36</v>
      </c>
      <c r="B24" s="125"/>
      <c r="C24" s="121"/>
      <c r="D24" s="122"/>
      <c r="E24" s="122"/>
      <c r="F24" s="123"/>
      <c r="G24" s="123"/>
      <c r="H24" s="123"/>
      <c r="I24" s="123"/>
      <c r="J24" s="123"/>
      <c r="K24" s="141"/>
      <c r="L24" s="141"/>
      <c r="M24" s="141"/>
      <c r="N24" s="141">
        <f t="shared" si="19"/>
        <v>0</v>
      </c>
      <c r="O24" s="141"/>
      <c r="P24" s="141">
        <f t="shared" si="5"/>
        <v>0</v>
      </c>
      <c r="Q24" s="141"/>
      <c r="R24" s="141"/>
      <c r="S24" s="141"/>
      <c r="T24" s="141"/>
      <c r="U24" s="150"/>
      <c r="V24" s="150"/>
      <c r="W24" s="150"/>
      <c r="X24" s="150"/>
      <c r="Y24" s="150"/>
      <c r="Z24" s="125"/>
      <c r="AA24" s="13"/>
      <c r="AB24" s="159"/>
      <c r="AC24" s="159"/>
      <c r="AD24" s="13"/>
      <c r="AE24" s="165"/>
      <c r="AF24" s="158"/>
      <c r="AG24" s="158"/>
      <c r="AH24" s="158"/>
      <c r="AI24" s="122"/>
      <c r="AJ24" s="122"/>
      <c r="AK24" s="122"/>
      <c r="AL24" s="142"/>
      <c r="AM24" s="142"/>
      <c r="AN24" s="142"/>
      <c r="AO24" s="142"/>
      <c r="AP24" s="142"/>
      <c r="AQ24" s="70"/>
      <c r="AR24" s="183"/>
      <c r="AS24" s="183"/>
      <c r="AT24" s="183"/>
      <c r="AU24" s="183"/>
      <c r="AV24" s="181">
        <f t="shared" si="10"/>
        <v>0</v>
      </c>
      <c r="AW24" s="183"/>
      <c r="AX24" s="183"/>
      <c r="AY24" s="183"/>
      <c r="AZ24" s="122"/>
      <c r="BA24" s="122"/>
      <c r="BB24" s="123"/>
      <c r="BC24" s="123"/>
      <c r="BD24" s="123"/>
      <c r="BE24" s="123"/>
      <c r="BF24" s="123"/>
      <c r="BG24" s="141"/>
      <c r="BH24" s="141"/>
      <c r="BI24" s="141"/>
      <c r="BJ24" s="141">
        <f t="shared" si="20"/>
        <v>0</v>
      </c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67">
        <f t="shared" si="12"/>
        <v>0</v>
      </c>
      <c r="CL24" s="122"/>
      <c r="CM24" s="217"/>
      <c r="CN24" s="217"/>
      <c r="CO24" s="223"/>
    </row>
    <row r="25" hidden="1" spans="1:93">
      <c r="A25" s="13">
        <v>37</v>
      </c>
      <c r="B25" s="125"/>
      <c r="C25" s="121"/>
      <c r="D25" s="122"/>
      <c r="E25" s="122"/>
      <c r="F25" s="123"/>
      <c r="G25" s="123"/>
      <c r="H25" s="123"/>
      <c r="I25" s="123"/>
      <c r="J25" s="123"/>
      <c r="K25" s="141"/>
      <c r="L25" s="141"/>
      <c r="M25" s="141"/>
      <c r="N25" s="141">
        <f t="shared" si="19"/>
        <v>0</v>
      </c>
      <c r="O25" s="141"/>
      <c r="P25" s="141">
        <f t="shared" si="5"/>
        <v>0</v>
      </c>
      <c r="Q25" s="141"/>
      <c r="R25" s="141"/>
      <c r="S25" s="141"/>
      <c r="T25" s="141"/>
      <c r="U25" s="150"/>
      <c r="V25" s="150"/>
      <c r="W25" s="150"/>
      <c r="X25" s="150"/>
      <c r="Y25" s="150"/>
      <c r="Z25" s="125"/>
      <c r="AA25" s="13"/>
      <c r="AB25" s="159"/>
      <c r="AC25" s="159"/>
      <c r="AD25" s="13"/>
      <c r="AE25" s="165"/>
      <c r="AF25" s="158"/>
      <c r="AG25" s="158"/>
      <c r="AH25" s="158"/>
      <c r="AI25" s="122"/>
      <c r="AJ25" s="122"/>
      <c r="AK25" s="122"/>
      <c r="AL25" s="142"/>
      <c r="AM25" s="142"/>
      <c r="AN25" s="142"/>
      <c r="AO25" s="142"/>
      <c r="AP25" s="142"/>
      <c r="AQ25" s="70"/>
      <c r="AR25" s="183"/>
      <c r="AS25" s="125"/>
      <c r="AT25" s="183"/>
      <c r="AU25" s="183"/>
      <c r="AV25" s="181">
        <f t="shared" si="10"/>
        <v>0</v>
      </c>
      <c r="AW25" s="183"/>
      <c r="AX25" s="183"/>
      <c r="AY25" s="183"/>
      <c r="AZ25" s="122"/>
      <c r="BA25" s="122"/>
      <c r="BB25" s="123"/>
      <c r="BC25" s="123"/>
      <c r="BD25" s="123"/>
      <c r="BE25" s="123"/>
      <c r="BF25" s="123"/>
      <c r="BG25" s="141"/>
      <c r="BH25" s="141"/>
      <c r="BI25" s="141"/>
      <c r="BJ25" s="141">
        <f t="shared" si="20"/>
        <v>0</v>
      </c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67">
        <f t="shared" si="12"/>
        <v>0</v>
      </c>
      <c r="CL25" s="224"/>
      <c r="CM25" s="225"/>
      <c r="CN25" s="225"/>
      <c r="CO25" s="226"/>
    </row>
    <row r="26" ht="15.15" hidden="1" spans="1:93">
      <c r="A26" s="13">
        <v>38</v>
      </c>
      <c r="B26" s="124"/>
      <c r="C26" s="121"/>
      <c r="D26" s="122"/>
      <c r="E26" s="122"/>
      <c r="F26" s="123"/>
      <c r="G26" s="123"/>
      <c r="H26" s="123"/>
      <c r="I26" s="123"/>
      <c r="J26" s="123"/>
      <c r="K26" s="141"/>
      <c r="L26" s="141"/>
      <c r="M26" s="141"/>
      <c r="N26" s="141">
        <f t="shared" si="19"/>
        <v>0</v>
      </c>
      <c r="O26" s="141"/>
      <c r="P26" s="141">
        <f t="shared" si="5"/>
        <v>0</v>
      </c>
      <c r="Q26" s="141"/>
      <c r="R26" s="141"/>
      <c r="S26" s="141"/>
      <c r="T26" s="141"/>
      <c r="U26" s="150"/>
      <c r="V26" s="150"/>
      <c r="W26" s="150"/>
      <c r="X26" s="150"/>
      <c r="Y26" s="150"/>
      <c r="Z26" s="124"/>
      <c r="AA26" s="13"/>
      <c r="AB26" s="159"/>
      <c r="AC26" s="159"/>
      <c r="AD26" s="13"/>
      <c r="AE26" s="166"/>
      <c r="AF26" s="167"/>
      <c r="AG26" s="167"/>
      <c r="AH26" s="167"/>
      <c r="AI26" s="122"/>
      <c r="AJ26" s="122"/>
      <c r="AK26" s="122"/>
      <c r="AL26" s="142"/>
      <c r="AM26" s="142"/>
      <c r="AN26" s="142"/>
      <c r="AO26" s="142"/>
      <c r="AP26" s="142"/>
      <c r="AQ26" s="70"/>
      <c r="AR26" s="183"/>
      <c r="AS26" s="183"/>
      <c r="AT26" s="183"/>
      <c r="AU26" s="183"/>
      <c r="AV26" s="181">
        <f t="shared" si="10"/>
        <v>0</v>
      </c>
      <c r="AW26" s="183"/>
      <c r="AX26" s="183"/>
      <c r="AY26" s="183"/>
      <c r="AZ26" s="122"/>
      <c r="BA26" s="122"/>
      <c r="BB26" s="123"/>
      <c r="BC26" s="123"/>
      <c r="BD26" s="123"/>
      <c r="BE26" s="123"/>
      <c r="BF26" s="123"/>
      <c r="BG26" s="141"/>
      <c r="BH26" s="141"/>
      <c r="BI26" s="141"/>
      <c r="BJ26" s="141">
        <f t="shared" si="20"/>
        <v>0</v>
      </c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67">
        <f t="shared" si="12"/>
        <v>0</v>
      </c>
      <c r="CL26" s="122"/>
      <c r="CM26" s="217"/>
      <c r="CN26" s="217"/>
      <c r="CO26" s="223"/>
    </row>
    <row r="27" ht="15.15" spans="1:93">
      <c r="A27" s="126"/>
      <c r="B27" s="127" t="s">
        <v>8</v>
      </c>
      <c r="C27" s="128"/>
      <c r="D27" s="122">
        <f>D6+D7</f>
        <v>2541808.75</v>
      </c>
      <c r="E27" s="122">
        <f t="shared" ref="E27:N27" si="21">E6+E7</f>
        <v>419654.98</v>
      </c>
      <c r="F27" s="122">
        <f t="shared" si="21"/>
        <v>0</v>
      </c>
      <c r="G27" s="122">
        <f t="shared" si="21"/>
        <v>24812151.17</v>
      </c>
      <c r="H27" s="122">
        <f t="shared" si="21"/>
        <v>7436445.72</v>
      </c>
      <c r="I27" s="122">
        <f t="shared" si="21"/>
        <v>151855</v>
      </c>
      <c r="J27" s="122">
        <f t="shared" si="21"/>
        <v>0</v>
      </c>
      <c r="K27" s="122">
        <f t="shared" si="21"/>
        <v>2629.18</v>
      </c>
      <c r="L27" s="122">
        <f t="shared" si="21"/>
        <v>0</v>
      </c>
      <c r="M27" s="122">
        <f t="shared" si="21"/>
        <v>271744.1</v>
      </c>
      <c r="N27" s="122">
        <f t="shared" si="21"/>
        <v>35636288.9</v>
      </c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>
        <f t="shared" ref="AA27" si="22">SUM(AA3:AA26)</f>
        <v>0</v>
      </c>
      <c r="AI27" s="62"/>
      <c r="AJ27" s="62"/>
      <c r="AK27" s="62"/>
      <c r="AL27" s="62"/>
      <c r="AM27" s="62"/>
      <c r="AN27" s="62"/>
      <c r="AO27" s="62"/>
      <c r="AP27" s="62"/>
      <c r="AQ27" s="62"/>
      <c r="AR27" s="95"/>
      <c r="AS27" s="95">
        <f>SUM(AS9:AS26)</f>
        <v>0</v>
      </c>
      <c r="AT27" s="95"/>
      <c r="AU27" s="95"/>
      <c r="AV27" s="95"/>
      <c r="AW27" s="95"/>
      <c r="AX27" s="95"/>
      <c r="AY27" s="95"/>
      <c r="AZ27" s="122">
        <f t="shared" ref="AZ27:BA27" si="23">SUM(AZ3:AZ26)</f>
        <v>1645992.78</v>
      </c>
      <c r="BA27" s="122">
        <f t="shared" si="23"/>
        <v>0</v>
      </c>
      <c r="BB27" s="122"/>
      <c r="BC27" s="122"/>
      <c r="BD27" s="122"/>
      <c r="BE27" s="122"/>
      <c r="BF27" s="122"/>
      <c r="BG27" s="122">
        <f t="shared" ref="BG27" si="24">SUM(BG3:BG26)</f>
        <v>0</v>
      </c>
      <c r="BH27" s="142"/>
      <c r="BI27" s="142"/>
      <c r="BJ27" s="141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167">
        <f t="shared" si="12"/>
        <v>0</v>
      </c>
      <c r="CL27" s="95">
        <f>SUM(CL3:CL26)</f>
        <v>0</v>
      </c>
      <c r="CM27" s="95"/>
      <c r="CN27" s="95">
        <f>SUM(CN3:CN26)</f>
        <v>0</v>
      </c>
      <c r="CO27" s="122">
        <f>SUM(CO3:CO26)</f>
        <v>0</v>
      </c>
    </row>
    <row r="28" spans="14:43">
      <c r="N28" s="70">
        <f>N3+N4+N5</f>
        <v>28779555.12</v>
      </c>
      <c r="AA28" s="62"/>
      <c r="AD28" s="169"/>
      <c r="AI28" s="62"/>
      <c r="AJ28" s="62"/>
      <c r="AK28" s="62"/>
      <c r="AL28" s="62"/>
      <c r="AM28" s="62"/>
      <c r="AN28" s="62"/>
      <c r="AO28" s="62"/>
      <c r="AP28" s="62"/>
      <c r="AQ28" s="62"/>
    </row>
    <row r="29" spans="30:64">
      <c r="AD29" s="170"/>
      <c r="AI29" s="62"/>
      <c r="AJ29" s="62"/>
      <c r="AK29" s="62"/>
      <c r="AL29" s="62"/>
      <c r="AM29" s="62"/>
      <c r="AN29" s="62"/>
      <c r="AO29" s="62"/>
      <c r="AP29" s="62"/>
      <c r="AQ29" s="62"/>
      <c r="BL29" s="70"/>
    </row>
    <row r="30" spans="9:62">
      <c r="I30" s="70"/>
      <c r="BJ30" s="70"/>
    </row>
    <row r="31" spans="2:8">
      <c r="B31" t="s">
        <v>53</v>
      </c>
      <c r="H31" s="70"/>
    </row>
    <row r="34" spans="7:11">
      <c r="G34" s="70"/>
      <c r="H34" s="70"/>
      <c r="K34" s="70"/>
    </row>
    <row r="35" spans="7:8">
      <c r="G35" s="70"/>
      <c r="H35" s="70"/>
    </row>
    <row r="36" spans="7:8">
      <c r="G36" s="70"/>
      <c r="H36" s="70"/>
    </row>
  </sheetData>
  <mergeCells count="20">
    <mergeCell ref="D1:K1"/>
    <mergeCell ref="O1:Q1"/>
    <mergeCell ref="R1:T1"/>
    <mergeCell ref="V1:Z1"/>
    <mergeCell ref="AA1:AB1"/>
    <mergeCell ref="AG1:AI1"/>
    <mergeCell ref="AL1:AO1"/>
    <mergeCell ref="AS1:AU1"/>
    <mergeCell ref="AZ1:BG1"/>
    <mergeCell ref="BO1:BQ1"/>
    <mergeCell ref="BW1:BX1"/>
    <mergeCell ref="BY1:BZ1"/>
    <mergeCell ref="CA1:CC1"/>
    <mergeCell ref="CF1:CG1"/>
    <mergeCell ref="CH1:CI1"/>
    <mergeCell ref="AF1:AF2"/>
    <mergeCell ref="AV1:AV2"/>
    <mergeCell ref="AW1:AW2"/>
    <mergeCell ref="AX1:AX2"/>
    <mergeCell ref="CM1:CM2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9"/>
  <sheetViews>
    <sheetView tabSelected="1" topLeftCell="A7" workbookViewId="0">
      <selection activeCell="J10" sqref="J10"/>
    </sheetView>
  </sheetViews>
  <sheetFormatPr defaultColWidth="9" defaultRowHeight="14.4"/>
  <cols>
    <col min="1" max="1" width="9.71296296296296" customWidth="1"/>
    <col min="2" max="2" width="69.287037037037" customWidth="1"/>
    <col min="4" max="4" width="12" customWidth="1"/>
    <col min="5" max="5" width="12.4259259259259" style="62" customWidth="1"/>
    <col min="6" max="6" width="12.712962962963" customWidth="1"/>
    <col min="7" max="7" width="12.1388888888889" customWidth="1"/>
    <col min="8" max="8" width="12" customWidth="1"/>
    <col min="9" max="9" width="10.712962962963" customWidth="1"/>
    <col min="13" max="13" width="11.4259259259259" customWidth="1"/>
  </cols>
  <sheetData>
    <row r="1" ht="15.6" spans="2:4">
      <c r="B1" s="1" t="s">
        <v>54</v>
      </c>
      <c r="D1" s="2" t="s">
        <v>55</v>
      </c>
    </row>
    <row r="2" spans="2:8">
      <c r="B2" s="1" t="s">
        <v>56</v>
      </c>
      <c r="D2" s="3" t="s">
        <v>57</v>
      </c>
      <c r="E2" s="85"/>
      <c r="F2" s="4"/>
      <c r="G2" s="4"/>
      <c r="H2" s="4"/>
    </row>
    <row r="3" spans="2:7">
      <c r="B3" s="5"/>
      <c r="C3" s="5"/>
      <c r="D3" s="5"/>
      <c r="E3" s="86" t="s">
        <v>58</v>
      </c>
      <c r="F3" s="5"/>
      <c r="G3" s="5"/>
    </row>
    <row r="4" spans="2:8">
      <c r="B4" s="1" t="s">
        <v>56</v>
      </c>
      <c r="D4" s="6" t="s">
        <v>59</v>
      </c>
      <c r="E4" s="87"/>
      <c r="F4" s="7"/>
      <c r="G4" s="7"/>
      <c r="H4" s="7"/>
    </row>
    <row r="5" spans="2:5">
      <c r="B5" s="8" t="s">
        <v>60</v>
      </c>
      <c r="E5" s="88"/>
    </row>
    <row r="6" ht="15.15" spans="2:8">
      <c r="B6" s="1" t="s">
        <v>61</v>
      </c>
      <c r="D6" s="9"/>
      <c r="E6" s="89"/>
      <c r="F6" s="9"/>
      <c r="G6" s="10" t="s">
        <v>62</v>
      </c>
      <c r="H6" s="9"/>
    </row>
    <row r="7" spans="2:2">
      <c r="B7" s="1" t="s">
        <v>63</v>
      </c>
    </row>
    <row r="8" spans="2:4">
      <c r="B8" s="1" t="s">
        <v>64</v>
      </c>
      <c r="D8" s="97" t="str">
        <f>Свод!AR1</f>
        <v>28 декабря  2024 год</v>
      </c>
    </row>
    <row r="9" spans="2:2">
      <c r="B9" s="11"/>
    </row>
    <row r="10" ht="15.6" spans="2:6">
      <c r="B10" s="12" t="s">
        <v>65</v>
      </c>
      <c r="C10" s="12"/>
      <c r="D10" s="12"/>
      <c r="E10" s="12"/>
      <c r="F10" s="12"/>
    </row>
    <row r="11" spans="2:8">
      <c r="B11" s="1" t="s">
        <v>66</v>
      </c>
      <c r="H11" s="13" t="s">
        <v>67</v>
      </c>
    </row>
    <row r="12" spans="2:8">
      <c r="B12" s="1" t="s">
        <v>68</v>
      </c>
      <c r="H12" s="13"/>
    </row>
    <row r="13" spans="2:8">
      <c r="B13" s="14" t="str">
        <f>D8</f>
        <v>28 декабря  2024 год</v>
      </c>
      <c r="C13" s="14"/>
      <c r="D13" s="14"/>
      <c r="E13" s="14"/>
      <c r="F13" s="14"/>
      <c r="G13" s="15" t="s">
        <v>69</v>
      </c>
      <c r="H13" s="16"/>
    </row>
    <row r="14" spans="2:8">
      <c r="B14" s="1"/>
      <c r="F14" s="17" t="s">
        <v>70</v>
      </c>
      <c r="H14" s="18">
        <v>35320861</v>
      </c>
    </row>
    <row r="15" spans="2:8">
      <c r="B15" s="1" t="s">
        <v>71</v>
      </c>
      <c r="H15" s="13"/>
    </row>
    <row r="16" spans="2:8">
      <c r="B16" s="1" t="s">
        <v>72</v>
      </c>
      <c r="G16" s="15" t="s">
        <v>73</v>
      </c>
      <c r="H16" s="18">
        <v>904</v>
      </c>
    </row>
    <row r="17" spans="2:8">
      <c r="B17" s="1" t="s">
        <v>74</v>
      </c>
      <c r="F17" t="s">
        <v>75</v>
      </c>
      <c r="H17" s="13"/>
    </row>
    <row r="18" spans="2:8">
      <c r="B18" s="19" t="s">
        <v>76</v>
      </c>
      <c r="H18" s="20"/>
    </row>
    <row r="19" spans="2:8">
      <c r="B19" s="1" t="s">
        <v>77</v>
      </c>
      <c r="F19" t="s">
        <v>70</v>
      </c>
      <c r="H19" s="13"/>
    </row>
    <row r="20" spans="2:8">
      <c r="B20" s="1" t="s">
        <v>78</v>
      </c>
      <c r="G20" s="15" t="s">
        <v>79</v>
      </c>
      <c r="H20" s="13"/>
    </row>
    <row r="21" ht="40.5" customHeight="1" spans="2:8">
      <c r="B21" s="90" t="s">
        <v>80</v>
      </c>
      <c r="C21" s="90"/>
      <c r="D21" s="90"/>
      <c r="E21" s="90"/>
      <c r="F21" s="90"/>
      <c r="G21" s="15" t="s">
        <v>81</v>
      </c>
      <c r="H21" s="18">
        <v>910501001</v>
      </c>
    </row>
    <row r="22" spans="2:8">
      <c r="B22" s="1" t="s">
        <v>82</v>
      </c>
      <c r="G22" s="15" t="s">
        <v>83</v>
      </c>
      <c r="H22" s="18">
        <v>383</v>
      </c>
    </row>
    <row r="23" spans="2:8">
      <c r="B23" s="1"/>
      <c r="G23" s="15"/>
      <c r="H23" s="21"/>
    </row>
    <row r="24" spans="2:2">
      <c r="B24" s="1" t="s">
        <v>68</v>
      </c>
    </row>
    <row r="25" ht="15.6" spans="2:2">
      <c r="B25" s="22" t="s">
        <v>84</v>
      </c>
    </row>
    <row r="26" ht="15.15"/>
    <row r="27" ht="26.25" customHeight="1" spans="2:9">
      <c r="B27" s="23" t="s">
        <v>85</v>
      </c>
      <c r="C27" s="24" t="s">
        <v>86</v>
      </c>
      <c r="D27" s="24" t="s">
        <v>87</v>
      </c>
      <c r="E27" s="75" t="s">
        <v>88</v>
      </c>
      <c r="F27" s="25" t="s">
        <v>89</v>
      </c>
      <c r="G27" s="26"/>
      <c r="H27" s="26"/>
      <c r="I27" s="69"/>
    </row>
    <row r="28" ht="90" customHeight="1" spans="2:9">
      <c r="B28" s="27"/>
      <c r="C28" s="28"/>
      <c r="D28" s="28"/>
      <c r="E28" s="57" t="s">
        <v>90</v>
      </c>
      <c r="F28" s="28" t="s">
        <v>91</v>
      </c>
      <c r="G28" s="27" t="s">
        <v>92</v>
      </c>
      <c r="H28" s="27" t="s">
        <v>93</v>
      </c>
      <c r="I28" s="27" t="s">
        <v>94</v>
      </c>
    </row>
    <row r="29" ht="15.15" spans="2:9">
      <c r="B29" s="27">
        <v>1</v>
      </c>
      <c r="C29" s="27">
        <v>2</v>
      </c>
      <c r="D29" s="27">
        <v>3</v>
      </c>
      <c r="E29" s="57">
        <v>4</v>
      </c>
      <c r="F29" s="28">
        <v>5</v>
      </c>
      <c r="G29" s="27">
        <v>6</v>
      </c>
      <c r="H29" s="27">
        <v>7</v>
      </c>
      <c r="I29" s="27">
        <v>8</v>
      </c>
    </row>
    <row r="30" ht="15.15" spans="2:9">
      <c r="B30" s="29" t="s">
        <v>95</v>
      </c>
      <c r="C30" s="27">
        <v>1</v>
      </c>
      <c r="D30" s="27" t="s">
        <v>96</v>
      </c>
      <c r="E30" s="57" t="s">
        <v>96</v>
      </c>
      <c r="F30" s="56"/>
      <c r="G30" s="29"/>
      <c r="H30" s="29"/>
      <c r="I30" s="29"/>
    </row>
    <row r="31" ht="15.15" spans="2:9">
      <c r="B31" s="29" t="s">
        <v>97</v>
      </c>
      <c r="C31" s="27">
        <v>2</v>
      </c>
      <c r="D31" s="27" t="s">
        <v>96</v>
      </c>
      <c r="E31" s="57" t="s">
        <v>96</v>
      </c>
      <c r="F31" s="56"/>
      <c r="G31" s="29"/>
      <c r="H31" s="29"/>
      <c r="I31" s="29"/>
    </row>
    <row r="32" ht="15.15" spans="2:9">
      <c r="B32" s="29" t="s">
        <v>98</v>
      </c>
      <c r="C32" s="27">
        <v>1000</v>
      </c>
      <c r="D32" s="78">
        <v>100</v>
      </c>
      <c r="E32" s="57">
        <v>100</v>
      </c>
      <c r="F32" s="98">
        <f>F34+F40+F45+F47+F54</f>
        <v>11978775.73</v>
      </c>
      <c r="G32" s="29">
        <f t="shared" ref="G32:I32" si="0">G34+G40+G45+G47+G49+G54</f>
        <v>0</v>
      </c>
      <c r="H32" s="29">
        <f t="shared" si="0"/>
        <v>0</v>
      </c>
      <c r="I32" s="29">
        <f t="shared" si="0"/>
        <v>0</v>
      </c>
    </row>
    <row r="33" spans="2:9">
      <c r="B33" s="31" t="s">
        <v>99</v>
      </c>
      <c r="C33" s="31"/>
      <c r="D33" s="31"/>
      <c r="E33" s="59"/>
      <c r="F33" s="58"/>
      <c r="G33" s="31"/>
      <c r="H33" s="31"/>
      <c r="I33" s="31"/>
    </row>
    <row r="34" ht="15.15" spans="2:9">
      <c r="B34" s="29" t="s">
        <v>100</v>
      </c>
      <c r="C34" s="27">
        <v>1100</v>
      </c>
      <c r="D34" s="27">
        <v>120</v>
      </c>
      <c r="E34" s="60"/>
      <c r="F34" s="56">
        <f>F35</f>
        <v>0</v>
      </c>
      <c r="G34" s="29"/>
      <c r="H34" s="29"/>
      <c r="I34" s="29"/>
    </row>
    <row r="35" ht="15.15" spans="2:9">
      <c r="B35" s="29" t="s">
        <v>101</v>
      </c>
      <c r="C35" s="27">
        <v>1110</v>
      </c>
      <c r="D35" s="29"/>
      <c r="E35" s="60"/>
      <c r="F35" s="56"/>
      <c r="G35" s="29"/>
      <c r="H35" s="29"/>
      <c r="I35" s="29"/>
    </row>
    <row r="36" ht="15.15"/>
    <row r="37" ht="26.25" customHeight="1" spans="2:9">
      <c r="B37" s="23" t="s">
        <v>85</v>
      </c>
      <c r="C37" s="24" t="s">
        <v>86</v>
      </c>
      <c r="D37" s="24" t="s">
        <v>87</v>
      </c>
      <c r="E37" s="63" t="s">
        <v>102</v>
      </c>
      <c r="F37" s="25" t="s">
        <v>89</v>
      </c>
      <c r="G37" s="26"/>
      <c r="H37" s="26"/>
      <c r="I37" s="69"/>
    </row>
    <row r="38" ht="53.55" spans="2:9">
      <c r="B38" s="27"/>
      <c r="C38" s="28"/>
      <c r="D38" s="28"/>
      <c r="E38" s="64"/>
      <c r="F38" s="28" t="s">
        <v>91</v>
      </c>
      <c r="G38" s="27" t="s">
        <v>92</v>
      </c>
      <c r="H38" s="27" t="s">
        <v>93</v>
      </c>
      <c r="I38" s="27" t="s">
        <v>94</v>
      </c>
    </row>
    <row r="39" ht="15.15" spans="2:9">
      <c r="B39" s="27">
        <v>1</v>
      </c>
      <c r="C39" s="27">
        <v>2</v>
      </c>
      <c r="D39" s="27">
        <v>3</v>
      </c>
      <c r="E39" s="57">
        <v>4</v>
      </c>
      <c r="F39" s="28">
        <v>5</v>
      </c>
      <c r="G39" s="27">
        <v>6</v>
      </c>
      <c r="H39" s="27">
        <v>7</v>
      </c>
      <c r="I39" s="27">
        <v>8</v>
      </c>
    </row>
    <row r="40" ht="15.15" spans="2:9">
      <c r="B40" s="29" t="s">
        <v>103</v>
      </c>
      <c r="C40" s="32">
        <v>1200</v>
      </c>
      <c r="D40" s="32">
        <v>130</v>
      </c>
      <c r="E40" s="57">
        <v>131</v>
      </c>
      <c r="F40" s="43">
        <f>F42+F44</f>
        <v>9396491.78</v>
      </c>
      <c r="G40" s="29"/>
      <c r="H40" s="29"/>
      <c r="I40" s="29"/>
    </row>
    <row r="41" spans="2:9">
      <c r="B41" s="31" t="s">
        <v>99</v>
      </c>
      <c r="C41" s="33"/>
      <c r="D41" s="33"/>
      <c r="E41" s="59"/>
      <c r="F41" s="65"/>
      <c r="G41" s="31"/>
      <c r="H41" s="31"/>
      <c r="I41" s="31"/>
    </row>
    <row r="42" ht="40.35" spans="2:13">
      <c r="B42" s="29" t="s">
        <v>104</v>
      </c>
      <c r="C42" s="32">
        <v>1210</v>
      </c>
      <c r="D42" s="32">
        <v>130</v>
      </c>
      <c r="E42" s="66">
        <v>131</v>
      </c>
      <c r="F42" s="38">
        <f>Свод!U3</f>
        <v>9390891.78</v>
      </c>
      <c r="G42" s="29"/>
      <c r="H42" s="29"/>
      <c r="I42" s="29"/>
      <c r="K42" s="45" t="s">
        <v>105</v>
      </c>
      <c r="M42" s="70"/>
    </row>
    <row r="43" ht="40.35" spans="2:11">
      <c r="B43" s="29" t="s">
        <v>106</v>
      </c>
      <c r="C43" s="32">
        <v>1220</v>
      </c>
      <c r="D43" s="32">
        <v>130</v>
      </c>
      <c r="E43" s="34"/>
      <c r="F43" s="43"/>
      <c r="G43" s="29"/>
      <c r="H43" s="29"/>
      <c r="I43" s="29"/>
      <c r="K43" s="45"/>
    </row>
    <row r="44" ht="15.15" spans="2:13">
      <c r="B44" s="29" t="s">
        <v>107</v>
      </c>
      <c r="C44" s="32">
        <v>1230</v>
      </c>
      <c r="D44" s="32">
        <v>130</v>
      </c>
      <c r="E44" s="67">
        <v>131</v>
      </c>
      <c r="F44" s="38">
        <f>Свод!AI3</f>
        <v>5600</v>
      </c>
      <c r="G44" s="29"/>
      <c r="H44" s="29"/>
      <c r="I44" s="29"/>
      <c r="K44" s="45" t="s">
        <v>108</v>
      </c>
      <c r="M44" s="70">
        <f>F32-F61</f>
        <v>0</v>
      </c>
    </row>
    <row r="45" ht="15.15" spans="2:11">
      <c r="B45" s="29" t="s">
        <v>109</v>
      </c>
      <c r="C45" s="32">
        <v>1300</v>
      </c>
      <c r="D45" s="32">
        <v>140</v>
      </c>
      <c r="E45" s="67">
        <v>141</v>
      </c>
      <c r="F45" s="38">
        <f>Свод!AK3</f>
        <v>0</v>
      </c>
      <c r="G45" s="29"/>
      <c r="H45" s="29"/>
      <c r="I45" s="29"/>
      <c r="K45" s="45" t="s">
        <v>108</v>
      </c>
    </row>
    <row r="46" ht="15.15" spans="2:11">
      <c r="B46" s="29" t="s">
        <v>99</v>
      </c>
      <c r="C46" s="32">
        <v>1310</v>
      </c>
      <c r="D46" s="32">
        <v>140</v>
      </c>
      <c r="E46" s="34"/>
      <c r="F46" s="43"/>
      <c r="G46" s="29"/>
      <c r="H46" s="29"/>
      <c r="I46" s="29"/>
      <c r="K46" s="45"/>
    </row>
    <row r="47" ht="19.5" customHeight="1" spans="2:11">
      <c r="B47" s="29" t="s">
        <v>110</v>
      </c>
      <c r="C47" s="32">
        <v>1400</v>
      </c>
      <c r="D47" s="32">
        <v>150</v>
      </c>
      <c r="E47" s="34"/>
      <c r="F47" s="43">
        <f>F49+F50</f>
        <v>2582272.4</v>
      </c>
      <c r="G47" s="29"/>
      <c r="H47" s="29"/>
      <c r="I47" s="29"/>
      <c r="K47" s="45"/>
    </row>
    <row r="48" ht="15.15" spans="2:11">
      <c r="B48" s="29" t="s">
        <v>99</v>
      </c>
      <c r="C48" s="39"/>
      <c r="D48" s="39"/>
      <c r="E48" s="34"/>
      <c r="F48" s="43"/>
      <c r="G48" s="29"/>
      <c r="H48" s="29"/>
      <c r="I48" s="29"/>
      <c r="K48" s="45"/>
    </row>
    <row r="49" ht="15.15" spans="2:11">
      <c r="B49" s="29" t="s">
        <v>111</v>
      </c>
      <c r="C49" s="32">
        <v>1410</v>
      </c>
      <c r="D49" s="32">
        <v>150</v>
      </c>
      <c r="E49" s="67">
        <v>152</v>
      </c>
      <c r="F49" s="43">
        <f>Свод!AE3</f>
        <v>2582272.4</v>
      </c>
      <c r="G49" s="29"/>
      <c r="H49" s="29"/>
      <c r="I49" s="29"/>
      <c r="K49" s="45" t="s">
        <v>112</v>
      </c>
    </row>
    <row r="50" ht="15.15" spans="2:11">
      <c r="B50" s="29" t="s">
        <v>113</v>
      </c>
      <c r="C50" s="32">
        <v>1420</v>
      </c>
      <c r="D50" s="32">
        <v>150</v>
      </c>
      <c r="E50" s="57">
        <v>152</v>
      </c>
      <c r="F50" s="65">
        <f>Свод!AF3</f>
        <v>0</v>
      </c>
      <c r="G50" s="31"/>
      <c r="H50" s="31"/>
      <c r="I50" s="31"/>
      <c r="K50" s="45"/>
    </row>
    <row r="51" ht="15.15" spans="2:11">
      <c r="B51" s="29" t="s">
        <v>114</v>
      </c>
      <c r="C51" s="32">
        <v>1500</v>
      </c>
      <c r="D51" s="32">
        <v>180</v>
      </c>
      <c r="E51" s="67"/>
      <c r="F51" s="37"/>
      <c r="G51" s="29"/>
      <c r="H51" s="29"/>
      <c r="I51" s="29"/>
      <c r="K51" s="45"/>
    </row>
    <row r="52" ht="15.15" spans="2:11">
      <c r="B52" s="31" t="s">
        <v>99</v>
      </c>
      <c r="C52" s="33"/>
      <c r="D52" s="33"/>
      <c r="E52" s="68"/>
      <c r="F52" s="40"/>
      <c r="G52" s="29"/>
      <c r="H52" s="29"/>
      <c r="I52" s="29"/>
      <c r="K52" s="45" t="s">
        <v>115</v>
      </c>
    </row>
    <row r="53" ht="15.15" spans="2:9">
      <c r="B53" s="29"/>
      <c r="C53" s="39"/>
      <c r="D53" s="39"/>
      <c r="E53" s="57"/>
      <c r="F53" s="29"/>
      <c r="G53" s="29"/>
      <c r="H53" s="29"/>
      <c r="I53" s="29"/>
    </row>
    <row r="54" ht="15.15" spans="2:9">
      <c r="B54" s="29" t="s">
        <v>116</v>
      </c>
      <c r="C54" s="32">
        <v>1900</v>
      </c>
      <c r="D54" s="39"/>
      <c r="E54" s="57"/>
      <c r="F54" s="29">
        <v>11.55</v>
      </c>
      <c r="G54" s="29"/>
      <c r="H54" s="29"/>
      <c r="I54" s="29"/>
    </row>
    <row r="55" ht="15.15" spans="2:9">
      <c r="B55" s="29" t="s">
        <v>99</v>
      </c>
      <c r="C55" s="39"/>
      <c r="D55" s="39"/>
      <c r="E55" s="57"/>
      <c r="F55" s="29"/>
      <c r="G55" s="29"/>
      <c r="H55" s="29"/>
      <c r="I55" s="29"/>
    </row>
    <row r="56" ht="15.15" spans="2:9">
      <c r="B56" s="29"/>
      <c r="C56" s="39"/>
      <c r="D56" s="39"/>
      <c r="E56" s="57"/>
      <c r="F56" s="29"/>
      <c r="G56" s="29"/>
      <c r="H56" s="29"/>
      <c r="I56" s="29"/>
    </row>
    <row r="57" ht="15.15" spans="2:9">
      <c r="B57" s="29" t="s">
        <v>117</v>
      </c>
      <c r="C57" s="32">
        <v>1980</v>
      </c>
      <c r="D57" s="32" t="s">
        <v>96</v>
      </c>
      <c r="E57" s="60"/>
      <c r="F57" s="29"/>
      <c r="G57" s="29"/>
      <c r="H57" s="29"/>
      <c r="I57" s="29"/>
    </row>
    <row r="58" spans="2:9">
      <c r="B58" s="31" t="s">
        <v>118</v>
      </c>
      <c r="C58" s="33"/>
      <c r="D58" s="33"/>
      <c r="E58" s="59"/>
      <c r="F58" s="31"/>
      <c r="G58" s="31"/>
      <c r="H58" s="31"/>
      <c r="I58" s="31"/>
    </row>
    <row r="59" ht="27.15" spans="2:9">
      <c r="B59" s="29" t="s">
        <v>119</v>
      </c>
      <c r="C59" s="32">
        <v>1981</v>
      </c>
      <c r="D59" s="32">
        <v>510</v>
      </c>
      <c r="E59" s="60"/>
      <c r="F59" s="29"/>
      <c r="G59" s="29"/>
      <c r="H59" s="29"/>
      <c r="I59" s="32" t="s">
        <v>96</v>
      </c>
    </row>
    <row r="60" ht="9" customHeight="1" spans="2:9">
      <c r="B60" s="29"/>
      <c r="C60" s="39"/>
      <c r="D60" s="39"/>
      <c r="E60" s="60"/>
      <c r="F60" s="29"/>
      <c r="G60" s="29"/>
      <c r="H60" s="29"/>
      <c r="I60" s="39"/>
    </row>
    <row r="61" ht="15.15" spans="2:9">
      <c r="B61" s="29" t="s">
        <v>120</v>
      </c>
      <c r="C61" s="32">
        <v>2000</v>
      </c>
      <c r="D61" s="32" t="s">
        <v>96</v>
      </c>
      <c r="E61" s="57">
        <v>200</v>
      </c>
      <c r="F61" s="43">
        <f>F63+F83+F92+F107+F97</f>
        <v>11978775.73</v>
      </c>
      <c r="G61" s="29"/>
      <c r="H61" s="29"/>
      <c r="I61" s="39"/>
    </row>
    <row r="62" spans="2:9">
      <c r="B62" s="31" t="s">
        <v>99</v>
      </c>
      <c r="C62" s="33"/>
      <c r="D62" s="33"/>
      <c r="E62" s="59"/>
      <c r="F62" s="31"/>
      <c r="G62" s="31"/>
      <c r="H62" s="31"/>
      <c r="I62" s="33"/>
    </row>
    <row r="63" ht="15.15" spans="2:9">
      <c r="B63" s="29" t="s">
        <v>121</v>
      </c>
      <c r="C63" s="32">
        <v>2100</v>
      </c>
      <c r="D63" s="32">
        <v>100</v>
      </c>
      <c r="E63" s="57">
        <v>210</v>
      </c>
      <c r="F63" s="43">
        <f>F65+F66+F68</f>
        <v>8382353.05</v>
      </c>
      <c r="G63" s="29"/>
      <c r="H63" s="29"/>
      <c r="I63" s="32" t="s">
        <v>96</v>
      </c>
    </row>
    <row r="64" spans="2:9">
      <c r="B64" s="31" t="s">
        <v>99</v>
      </c>
      <c r="C64" s="33"/>
      <c r="D64" s="33"/>
      <c r="E64" s="59"/>
      <c r="F64" s="65"/>
      <c r="G64" s="31"/>
      <c r="H64" s="31"/>
      <c r="I64" s="33"/>
    </row>
    <row r="65" ht="15.15" spans="2:9">
      <c r="B65" s="29" t="s">
        <v>122</v>
      </c>
      <c r="C65" s="32">
        <v>2110</v>
      </c>
      <c r="D65" s="32">
        <v>111</v>
      </c>
      <c r="E65" s="71">
        <v>211</v>
      </c>
      <c r="F65" s="43">
        <f>Свод!R3+Свод!G3+Свод!W3</f>
        <v>6380529.53</v>
      </c>
      <c r="G65" s="29"/>
      <c r="H65" s="29"/>
      <c r="I65" s="32" t="s">
        <v>96</v>
      </c>
    </row>
    <row r="66" ht="15.15" spans="2:9">
      <c r="B66" s="29" t="s">
        <v>123</v>
      </c>
      <c r="C66" s="32">
        <v>2120</v>
      </c>
      <c r="D66" s="32">
        <v>112</v>
      </c>
      <c r="E66" s="71">
        <v>212</v>
      </c>
      <c r="F66" s="43">
        <f>Свод!O3+Свод!E3+Свод!AD3</f>
        <v>90750</v>
      </c>
      <c r="G66" s="29"/>
      <c r="H66" s="29"/>
      <c r="I66" s="32" t="s">
        <v>96</v>
      </c>
    </row>
    <row r="67" ht="27.15" spans="2:9">
      <c r="B67" s="29" t="s">
        <v>124</v>
      </c>
      <c r="C67" s="32">
        <v>2130</v>
      </c>
      <c r="D67" s="32">
        <v>113</v>
      </c>
      <c r="E67" s="72">
        <v>213</v>
      </c>
      <c r="F67" s="43"/>
      <c r="G67" s="29"/>
      <c r="H67" s="29"/>
      <c r="I67" s="32" t="s">
        <v>96</v>
      </c>
    </row>
    <row r="68" ht="27.15" spans="2:9">
      <c r="B68" s="29" t="s">
        <v>125</v>
      </c>
      <c r="C68" s="32">
        <v>2140</v>
      </c>
      <c r="D68" s="32">
        <v>119</v>
      </c>
      <c r="E68" s="66">
        <v>213</v>
      </c>
      <c r="F68" s="37">
        <f>F70</f>
        <v>1911073.52</v>
      </c>
      <c r="G68" s="29"/>
      <c r="H68" s="29"/>
      <c r="I68" s="32" t="s">
        <v>96</v>
      </c>
    </row>
    <row r="69" spans="2:9">
      <c r="B69" s="31" t="s">
        <v>99</v>
      </c>
      <c r="C69" s="33"/>
      <c r="D69" s="33"/>
      <c r="E69" s="59"/>
      <c r="F69" s="31"/>
      <c r="G69" s="31"/>
      <c r="H69" s="31"/>
      <c r="I69" s="52" t="s">
        <v>96</v>
      </c>
    </row>
    <row r="70" ht="15.15" spans="2:9">
      <c r="B70" s="29" t="s">
        <v>126</v>
      </c>
      <c r="C70" s="32">
        <v>2141</v>
      </c>
      <c r="D70" s="32">
        <v>119</v>
      </c>
      <c r="E70" s="71">
        <v>213</v>
      </c>
      <c r="F70" s="43">
        <f>Свод!H3+Свод!S3+Свод!X3</f>
        <v>1911073.52</v>
      </c>
      <c r="G70" s="29"/>
      <c r="H70" s="29"/>
      <c r="I70" s="39"/>
    </row>
    <row r="71" ht="15.15" spans="2:9">
      <c r="B71" s="29" t="s">
        <v>127</v>
      </c>
      <c r="C71" s="32">
        <v>2142</v>
      </c>
      <c r="D71" s="32">
        <v>119</v>
      </c>
      <c r="E71" s="60"/>
      <c r="F71" s="29"/>
      <c r="G71" s="29"/>
      <c r="H71" s="29"/>
      <c r="I71" s="32" t="s">
        <v>96</v>
      </c>
    </row>
    <row r="72" spans="2:2">
      <c r="B72" s="11"/>
    </row>
    <row r="73" ht="15.15" spans="2:2">
      <c r="B73" s="11"/>
    </row>
    <row r="74" ht="26.25" customHeight="1" spans="2:9">
      <c r="B74" s="23" t="s">
        <v>85</v>
      </c>
      <c r="C74" s="24" t="s">
        <v>86</v>
      </c>
      <c r="D74" s="24" t="s">
        <v>87</v>
      </c>
      <c r="E74" s="75" t="s">
        <v>88</v>
      </c>
      <c r="F74" s="25" t="s">
        <v>89</v>
      </c>
      <c r="G74" s="26"/>
      <c r="H74" s="26"/>
      <c r="I74" s="69"/>
    </row>
    <row r="75" ht="53.55" spans="2:9">
      <c r="B75" s="27"/>
      <c r="C75" s="28"/>
      <c r="D75" s="28"/>
      <c r="E75" s="57" t="s">
        <v>90</v>
      </c>
      <c r="F75" s="28" t="s">
        <v>91</v>
      </c>
      <c r="G75" s="27" t="s">
        <v>92</v>
      </c>
      <c r="H75" s="27" t="s">
        <v>93</v>
      </c>
      <c r="I75" s="27" t="s">
        <v>94</v>
      </c>
    </row>
    <row r="76" ht="15.15" spans="2:9">
      <c r="B76" s="27">
        <v>1</v>
      </c>
      <c r="C76" s="27">
        <v>2</v>
      </c>
      <c r="D76" s="27">
        <v>3</v>
      </c>
      <c r="E76" s="57">
        <v>4</v>
      </c>
      <c r="F76" s="28">
        <v>5</v>
      </c>
      <c r="G76" s="27">
        <v>6</v>
      </c>
      <c r="H76" s="27">
        <v>7</v>
      </c>
      <c r="I76" s="27">
        <v>8</v>
      </c>
    </row>
    <row r="77" ht="27.15" spans="2:9">
      <c r="B77" s="29" t="s">
        <v>128</v>
      </c>
      <c r="C77" s="32">
        <v>2150</v>
      </c>
      <c r="D77" s="32">
        <v>131</v>
      </c>
      <c r="E77" s="57"/>
      <c r="F77" s="29"/>
      <c r="G77" s="29"/>
      <c r="H77" s="29"/>
      <c r="I77" s="32" t="s">
        <v>96</v>
      </c>
    </row>
    <row r="78" ht="24" customHeight="1" spans="2:9">
      <c r="B78" s="29" t="s">
        <v>129</v>
      </c>
      <c r="C78" s="32">
        <v>2160</v>
      </c>
      <c r="D78" s="32">
        <v>133</v>
      </c>
      <c r="E78" s="57"/>
      <c r="F78" s="29"/>
      <c r="G78" s="29"/>
      <c r="H78" s="29"/>
      <c r="I78" s="32" t="s">
        <v>96</v>
      </c>
    </row>
    <row r="79" ht="27.15" spans="2:9">
      <c r="B79" s="29" t="s">
        <v>130</v>
      </c>
      <c r="C79" s="32">
        <v>2170</v>
      </c>
      <c r="D79" s="32">
        <v>134</v>
      </c>
      <c r="E79" s="57"/>
      <c r="F79" s="29"/>
      <c r="G79" s="29"/>
      <c r="H79" s="29"/>
      <c r="I79" s="32" t="s">
        <v>96</v>
      </c>
    </row>
    <row r="80" ht="26.4" spans="2:9">
      <c r="B80" s="31" t="s">
        <v>131</v>
      </c>
      <c r="C80" s="52">
        <v>2180</v>
      </c>
      <c r="D80" s="52">
        <v>139</v>
      </c>
      <c r="E80" s="76"/>
      <c r="F80" s="31"/>
      <c r="G80" s="31"/>
      <c r="H80" s="31"/>
      <c r="I80" s="33"/>
    </row>
    <row r="81" ht="15.15" spans="2:9">
      <c r="B81" s="29" t="s">
        <v>99</v>
      </c>
      <c r="C81" s="32">
        <v>2181</v>
      </c>
      <c r="D81" s="32">
        <v>139</v>
      </c>
      <c r="E81" s="57"/>
      <c r="F81" s="29"/>
      <c r="G81" s="29"/>
      <c r="H81" s="29"/>
      <c r="I81" s="32" t="s">
        <v>96</v>
      </c>
    </row>
    <row r="82" ht="15.15" spans="2:9">
      <c r="B82" s="29" t="s">
        <v>132</v>
      </c>
      <c r="C82" s="32"/>
      <c r="D82" s="32"/>
      <c r="E82" s="57"/>
      <c r="F82" s="29"/>
      <c r="G82" s="29"/>
      <c r="H82" s="29"/>
      <c r="I82" s="32" t="s">
        <v>96</v>
      </c>
    </row>
    <row r="83" ht="15.15" spans="2:9">
      <c r="B83" s="29" t="s">
        <v>133</v>
      </c>
      <c r="C83" s="32">
        <v>2200</v>
      </c>
      <c r="D83" s="32">
        <v>300</v>
      </c>
      <c r="E83" s="57">
        <v>262</v>
      </c>
      <c r="F83" s="29">
        <f>F87</f>
        <v>0</v>
      </c>
      <c r="G83" s="29"/>
      <c r="H83" s="29"/>
      <c r="I83" s="32" t="s">
        <v>96</v>
      </c>
    </row>
    <row r="84" spans="2:9">
      <c r="B84" s="31" t="s">
        <v>99</v>
      </c>
      <c r="C84" s="33"/>
      <c r="D84" s="33"/>
      <c r="E84" s="76"/>
      <c r="F84" s="31"/>
      <c r="G84" s="31"/>
      <c r="H84" s="31"/>
      <c r="I84" s="52" t="s">
        <v>96</v>
      </c>
    </row>
    <row r="85" ht="27.15" spans="2:9">
      <c r="B85" s="29" t="s">
        <v>134</v>
      </c>
      <c r="C85" s="32">
        <v>2210</v>
      </c>
      <c r="D85" s="32">
        <v>320</v>
      </c>
      <c r="E85" s="57">
        <v>262</v>
      </c>
      <c r="F85" s="29">
        <f>F87</f>
        <v>0</v>
      </c>
      <c r="G85" s="29"/>
      <c r="H85" s="29"/>
      <c r="I85" s="39"/>
    </row>
    <row r="86" spans="2:9">
      <c r="B86" s="31" t="s">
        <v>118</v>
      </c>
      <c r="C86" s="33"/>
      <c r="D86" s="33"/>
      <c r="E86" s="76"/>
      <c r="F86" s="31"/>
      <c r="G86" s="31"/>
      <c r="H86" s="31"/>
      <c r="I86" s="33"/>
    </row>
    <row r="87" ht="27.15" spans="2:9">
      <c r="B87" s="29" t="s">
        <v>135</v>
      </c>
      <c r="C87" s="32">
        <v>2211</v>
      </c>
      <c r="D87" s="32">
        <v>321</v>
      </c>
      <c r="E87" s="71">
        <v>262</v>
      </c>
      <c r="F87" s="43">
        <f>Свод!F3</f>
        <v>0</v>
      </c>
      <c r="G87" s="29"/>
      <c r="H87" s="29"/>
      <c r="I87" s="32" t="s">
        <v>96</v>
      </c>
    </row>
    <row r="88" ht="15.15" spans="2:9">
      <c r="B88" s="29"/>
      <c r="C88" s="39"/>
      <c r="D88" s="39"/>
      <c r="E88" s="57"/>
      <c r="F88" s="29"/>
      <c r="G88" s="29"/>
      <c r="H88" s="29"/>
      <c r="I88" s="39"/>
    </row>
    <row r="89" ht="27.15" spans="2:9">
      <c r="B89" s="29" t="s">
        <v>136</v>
      </c>
      <c r="C89" s="32">
        <v>2220</v>
      </c>
      <c r="D89" s="32">
        <v>340</v>
      </c>
      <c r="E89" s="57"/>
      <c r="F89" s="29"/>
      <c r="G89" s="29"/>
      <c r="H89" s="29"/>
      <c r="I89" s="32" t="s">
        <v>96</v>
      </c>
    </row>
    <row r="90" ht="40.35" spans="2:9">
      <c r="B90" s="29" t="s">
        <v>137</v>
      </c>
      <c r="C90" s="32">
        <v>2230</v>
      </c>
      <c r="D90" s="32">
        <v>350</v>
      </c>
      <c r="E90" s="57"/>
      <c r="F90" s="29"/>
      <c r="G90" s="29"/>
      <c r="H90" s="29"/>
      <c r="I90" s="32" t="s">
        <v>96</v>
      </c>
    </row>
    <row r="91" ht="27.15" spans="2:9">
      <c r="B91" s="29" t="s">
        <v>138</v>
      </c>
      <c r="C91" s="32">
        <v>2240</v>
      </c>
      <c r="D91" s="32">
        <v>360</v>
      </c>
      <c r="E91" s="57"/>
      <c r="F91" s="29"/>
      <c r="G91" s="29"/>
      <c r="H91" s="29"/>
      <c r="I91" s="32" t="s">
        <v>96</v>
      </c>
    </row>
    <row r="92" ht="15.15" spans="2:9">
      <c r="B92" s="29" t="s">
        <v>139</v>
      </c>
      <c r="C92" s="32">
        <v>2300</v>
      </c>
      <c r="D92" s="32">
        <v>850</v>
      </c>
      <c r="E92" s="57">
        <v>290</v>
      </c>
      <c r="F92" s="43">
        <f>F94+F95+F96</f>
        <v>1089.29</v>
      </c>
      <c r="G92" s="29"/>
      <c r="H92" s="29"/>
      <c r="I92" s="32" t="s">
        <v>96</v>
      </c>
    </row>
    <row r="93" spans="2:9">
      <c r="B93" s="31" t="s">
        <v>118</v>
      </c>
      <c r="C93" s="33"/>
      <c r="D93" s="33"/>
      <c r="E93" s="76"/>
      <c r="F93" s="65"/>
      <c r="G93" s="31"/>
      <c r="H93" s="31"/>
      <c r="I93" s="52"/>
    </row>
    <row r="94" ht="15.15" spans="2:9">
      <c r="B94" s="29" t="s">
        <v>140</v>
      </c>
      <c r="C94" s="32">
        <v>2310</v>
      </c>
      <c r="D94" s="32">
        <v>851</v>
      </c>
      <c r="E94" s="71">
        <v>291</v>
      </c>
      <c r="F94" s="43">
        <f>Свод!I3</f>
        <v>0</v>
      </c>
      <c r="G94" s="29"/>
      <c r="H94" s="29"/>
      <c r="I94" s="32" t="s">
        <v>96</v>
      </c>
    </row>
    <row r="95" ht="27.15" spans="2:9">
      <c r="B95" s="29" t="s">
        <v>141</v>
      </c>
      <c r="C95" s="32">
        <v>2320</v>
      </c>
      <c r="D95" s="32">
        <v>852</v>
      </c>
      <c r="E95" s="71">
        <v>292</v>
      </c>
      <c r="F95" s="43">
        <f>Свод!J3</f>
        <v>0</v>
      </c>
      <c r="G95" s="29"/>
      <c r="H95" s="29"/>
      <c r="I95" s="32" t="s">
        <v>96</v>
      </c>
    </row>
    <row r="96" ht="15.15" spans="2:9">
      <c r="B96" s="29" t="s">
        <v>142</v>
      </c>
      <c r="C96" s="32">
        <v>2330</v>
      </c>
      <c r="D96" s="32">
        <v>853</v>
      </c>
      <c r="E96" s="71">
        <v>293</v>
      </c>
      <c r="F96" s="43">
        <f>Свод!K3</f>
        <v>1089.29</v>
      </c>
      <c r="G96" s="29"/>
      <c r="H96" s="29"/>
      <c r="I96" s="32" t="s">
        <v>96</v>
      </c>
    </row>
    <row r="97" ht="15.15" spans="2:9">
      <c r="B97" s="29" t="s">
        <v>143</v>
      </c>
      <c r="C97" s="32">
        <v>2400</v>
      </c>
      <c r="D97" s="32" t="s">
        <v>96</v>
      </c>
      <c r="E97" s="57"/>
      <c r="F97" s="43">
        <f>F99</f>
        <v>0</v>
      </c>
      <c r="G97" s="29"/>
      <c r="H97" s="29"/>
      <c r="I97" s="32" t="s">
        <v>96</v>
      </c>
    </row>
    <row r="98" spans="2:9">
      <c r="B98" s="31" t="s">
        <v>118</v>
      </c>
      <c r="C98" s="33"/>
      <c r="D98" s="33"/>
      <c r="E98" s="76"/>
      <c r="F98" s="31"/>
      <c r="G98" s="31"/>
      <c r="H98" s="31"/>
      <c r="I98" s="33"/>
    </row>
    <row r="99" ht="15.15" spans="2:9">
      <c r="B99" s="29" t="s">
        <v>144</v>
      </c>
      <c r="C99" s="32">
        <v>2410</v>
      </c>
      <c r="D99" s="32">
        <v>613</v>
      </c>
      <c r="E99" s="57">
        <v>241</v>
      </c>
      <c r="F99" s="65">
        <f>Свод!V3</f>
        <v>0</v>
      </c>
      <c r="G99" s="31"/>
      <c r="H99" s="31"/>
      <c r="I99" s="33"/>
    </row>
    <row r="100" ht="15.15" spans="2:9">
      <c r="B100" s="29" t="s">
        <v>145</v>
      </c>
      <c r="C100" s="32">
        <v>2420</v>
      </c>
      <c r="D100" s="32">
        <v>623</v>
      </c>
      <c r="E100" s="57"/>
      <c r="F100" s="31"/>
      <c r="G100" s="31"/>
      <c r="H100" s="31"/>
      <c r="I100" s="33"/>
    </row>
    <row r="101" ht="27.15" spans="2:9">
      <c r="B101" s="29" t="s">
        <v>146</v>
      </c>
      <c r="C101" s="32">
        <v>2430</v>
      </c>
      <c r="D101" s="32">
        <v>634</v>
      </c>
      <c r="E101" s="57"/>
      <c r="F101" s="31"/>
      <c r="G101" s="31"/>
      <c r="H101" s="31"/>
      <c r="I101" s="33"/>
    </row>
    <row r="102" ht="15.15" spans="2:9">
      <c r="B102" s="29" t="s">
        <v>147</v>
      </c>
      <c r="C102" s="32">
        <v>2440</v>
      </c>
      <c r="D102" s="32">
        <v>810</v>
      </c>
      <c r="E102" s="57"/>
      <c r="F102" s="29"/>
      <c r="G102" s="29"/>
      <c r="H102" s="29"/>
      <c r="I102" s="32" t="s">
        <v>96</v>
      </c>
    </row>
    <row r="103" ht="15.15" spans="2:9">
      <c r="B103" s="29" t="s">
        <v>148</v>
      </c>
      <c r="C103" s="32">
        <v>2450</v>
      </c>
      <c r="D103" s="32">
        <v>862</v>
      </c>
      <c r="E103" s="57"/>
      <c r="F103" s="29"/>
      <c r="G103" s="29"/>
      <c r="H103" s="29"/>
      <c r="I103" s="32" t="s">
        <v>96</v>
      </c>
    </row>
    <row r="104" ht="27.15" spans="2:9">
      <c r="B104" s="29" t="s">
        <v>149</v>
      </c>
      <c r="C104" s="32">
        <v>2460</v>
      </c>
      <c r="D104" s="32">
        <v>863</v>
      </c>
      <c r="E104" s="57"/>
      <c r="F104" s="29"/>
      <c r="G104" s="29"/>
      <c r="H104" s="29"/>
      <c r="I104" s="32" t="s">
        <v>96</v>
      </c>
    </row>
    <row r="105" ht="15.15" spans="2:9">
      <c r="B105" s="29" t="s">
        <v>150</v>
      </c>
      <c r="C105" s="32">
        <v>2500</v>
      </c>
      <c r="D105" s="32" t="s">
        <v>96</v>
      </c>
      <c r="E105" s="60"/>
      <c r="F105" s="29"/>
      <c r="G105" s="29"/>
      <c r="H105" s="29"/>
      <c r="I105" s="32" t="s">
        <v>96</v>
      </c>
    </row>
    <row r="106" ht="27.15" spans="2:9">
      <c r="B106" s="29" t="s">
        <v>151</v>
      </c>
      <c r="C106" s="32">
        <v>2520</v>
      </c>
      <c r="D106" s="32">
        <v>831</v>
      </c>
      <c r="E106" s="60"/>
      <c r="F106" s="29"/>
      <c r="G106" s="29"/>
      <c r="H106" s="29"/>
      <c r="I106" s="32" t="s">
        <v>96</v>
      </c>
    </row>
    <row r="107" ht="15.15" spans="2:12">
      <c r="B107" s="29" t="s">
        <v>152</v>
      </c>
      <c r="C107" s="32">
        <v>2600</v>
      </c>
      <c r="D107" s="32" t="s">
        <v>96</v>
      </c>
      <c r="E107" s="57">
        <v>220</v>
      </c>
      <c r="F107" s="43">
        <f>F111+F116+F119+F118</f>
        <v>3595333.39</v>
      </c>
      <c r="G107" s="29"/>
      <c r="H107" s="29"/>
      <c r="I107" s="29"/>
      <c r="L107" s="70">
        <f>F107-G139</f>
        <v>0</v>
      </c>
    </row>
    <row r="108" spans="2:9">
      <c r="B108" s="31" t="s">
        <v>99</v>
      </c>
      <c r="C108" s="33"/>
      <c r="D108" s="33"/>
      <c r="E108" s="59"/>
      <c r="F108" s="31"/>
      <c r="G108" s="31"/>
      <c r="H108" s="31"/>
      <c r="I108" s="31"/>
    </row>
    <row r="109" ht="27.15" spans="2:9">
      <c r="B109" s="29" t="s">
        <v>153</v>
      </c>
      <c r="C109" s="32">
        <v>2610</v>
      </c>
      <c r="D109" s="32">
        <v>241</v>
      </c>
      <c r="E109" s="60"/>
      <c r="F109" s="29"/>
      <c r="G109" s="29"/>
      <c r="H109" s="29"/>
      <c r="I109" s="29"/>
    </row>
    <row r="110" ht="27.15" spans="2:9">
      <c r="B110" s="29" t="s">
        <v>154</v>
      </c>
      <c r="C110" s="32">
        <v>2620</v>
      </c>
      <c r="D110" s="32">
        <v>242</v>
      </c>
      <c r="E110" s="60"/>
      <c r="F110" s="29"/>
      <c r="G110" s="29"/>
      <c r="H110" s="29"/>
      <c r="I110" s="29"/>
    </row>
    <row r="111" ht="27.15" spans="2:9">
      <c r="B111" s="29" t="s">
        <v>155</v>
      </c>
      <c r="C111" s="32">
        <v>2630</v>
      </c>
      <c r="D111" s="32">
        <v>243</v>
      </c>
      <c r="E111" s="66">
        <v>220</v>
      </c>
      <c r="F111" s="43">
        <f>Свод!AC3+Свод!L3</f>
        <v>2491522.4</v>
      </c>
      <c r="G111" s="29"/>
      <c r="H111" s="29"/>
      <c r="I111" s="29"/>
    </row>
    <row r="112" ht="15.15" spans="2:2">
      <c r="B112" s="11"/>
    </row>
    <row r="113" ht="26.25" customHeight="1" spans="2:9">
      <c r="B113" s="23" t="s">
        <v>85</v>
      </c>
      <c r="C113" s="24" t="s">
        <v>86</v>
      </c>
      <c r="D113" s="24" t="s">
        <v>87</v>
      </c>
      <c r="E113" s="75" t="s">
        <v>88</v>
      </c>
      <c r="F113" s="25" t="s">
        <v>89</v>
      </c>
      <c r="G113" s="26"/>
      <c r="H113" s="26"/>
      <c r="I113" s="69"/>
    </row>
    <row r="114" ht="53.55" spans="2:9">
      <c r="B114" s="27"/>
      <c r="C114" s="28"/>
      <c r="D114" s="28"/>
      <c r="E114" s="57" t="s">
        <v>90</v>
      </c>
      <c r="F114" s="28" t="s">
        <v>91</v>
      </c>
      <c r="G114" s="27" t="s">
        <v>92</v>
      </c>
      <c r="H114" s="27" t="s">
        <v>93</v>
      </c>
      <c r="I114" s="27" t="s">
        <v>94</v>
      </c>
    </row>
    <row r="115" ht="15.15" spans="2:9">
      <c r="B115" s="27">
        <v>1</v>
      </c>
      <c r="C115" s="27">
        <v>2</v>
      </c>
      <c r="D115" s="27">
        <v>3</v>
      </c>
      <c r="E115" s="57">
        <v>4</v>
      </c>
      <c r="F115" s="28">
        <v>5</v>
      </c>
      <c r="G115" s="27">
        <v>6</v>
      </c>
      <c r="H115" s="27">
        <v>7</v>
      </c>
      <c r="I115" s="27">
        <v>8</v>
      </c>
    </row>
    <row r="116" ht="15.15" spans="2:9">
      <c r="B116" s="29" t="s">
        <v>156</v>
      </c>
      <c r="C116" s="32">
        <v>2640</v>
      </c>
      <c r="D116" s="27">
        <v>244</v>
      </c>
      <c r="E116" s="71">
        <v>220</v>
      </c>
      <c r="F116" s="43">
        <f>Свод!D3+Свод!P3+Свод!AA3+Свод!AB3+Свод!AI3+Свод!AK3+Свод!Y3+Свод!AJ3</f>
        <v>1103810.99</v>
      </c>
      <c r="G116" s="29"/>
      <c r="H116" s="29"/>
      <c r="I116" s="29"/>
    </row>
    <row r="117" ht="27.15" spans="2:9">
      <c r="B117" s="29" t="s">
        <v>157</v>
      </c>
      <c r="C117" s="32">
        <v>2650</v>
      </c>
      <c r="D117" s="32">
        <v>246</v>
      </c>
      <c r="E117" s="60"/>
      <c r="F117" s="29"/>
      <c r="G117" s="29"/>
      <c r="H117" s="29"/>
      <c r="I117" s="29"/>
    </row>
    <row r="118" ht="15.15" spans="2:9">
      <c r="B118" s="29" t="s">
        <v>158</v>
      </c>
      <c r="C118" s="32">
        <v>2660</v>
      </c>
      <c r="D118" s="27">
        <v>247</v>
      </c>
      <c r="E118" s="57">
        <v>223</v>
      </c>
      <c r="F118" s="60">
        <f>Свод!M3</f>
        <v>0</v>
      </c>
      <c r="G118" s="29"/>
      <c r="H118" s="29"/>
      <c r="I118" s="29"/>
    </row>
    <row r="119" ht="27.15" spans="2:9">
      <c r="B119" s="29" t="s">
        <v>159</v>
      </c>
      <c r="C119" s="78">
        <v>2700</v>
      </c>
      <c r="D119" s="27">
        <v>400</v>
      </c>
      <c r="E119" s="60">
        <f>E121+E122</f>
        <v>0</v>
      </c>
      <c r="F119" s="29">
        <f>F121+F122</f>
        <v>0</v>
      </c>
      <c r="G119" s="29"/>
      <c r="H119" s="29"/>
      <c r="I119" s="29"/>
    </row>
    <row r="120" spans="2:9">
      <c r="B120" s="31" t="s">
        <v>99</v>
      </c>
      <c r="C120" s="33"/>
      <c r="D120" s="31"/>
      <c r="E120" s="59"/>
      <c r="F120" s="31"/>
      <c r="G120" s="31"/>
      <c r="H120" s="31"/>
      <c r="I120" s="31"/>
    </row>
    <row r="121" ht="27.15" spans="2:9">
      <c r="B121" s="29" t="s">
        <v>160</v>
      </c>
      <c r="C121" s="32">
        <v>2710</v>
      </c>
      <c r="D121" s="27">
        <v>406</v>
      </c>
      <c r="E121" s="48"/>
      <c r="F121" s="29"/>
      <c r="G121" s="29"/>
      <c r="H121" s="29"/>
      <c r="I121" s="29"/>
    </row>
    <row r="122" ht="27.15" spans="2:9">
      <c r="B122" s="29" t="s">
        <v>161</v>
      </c>
      <c r="C122" s="32">
        <v>2720</v>
      </c>
      <c r="D122" s="27">
        <v>407</v>
      </c>
      <c r="E122" s="48"/>
      <c r="F122" s="30">
        <f>Свод!AF3</f>
        <v>0</v>
      </c>
      <c r="G122" s="29"/>
      <c r="H122" s="29"/>
      <c r="I122" s="29"/>
    </row>
    <row r="123" ht="15.15" spans="2:9">
      <c r="B123" s="29" t="s">
        <v>162</v>
      </c>
      <c r="C123" s="32">
        <v>3000</v>
      </c>
      <c r="D123" s="27">
        <v>100</v>
      </c>
      <c r="E123" s="60"/>
      <c r="F123" s="29"/>
      <c r="G123" s="29"/>
      <c r="H123" s="29"/>
      <c r="I123" s="27" t="s">
        <v>96</v>
      </c>
    </row>
    <row r="124" spans="2:9">
      <c r="B124" s="31" t="s">
        <v>99</v>
      </c>
      <c r="C124" s="33"/>
      <c r="D124" s="31"/>
      <c r="E124" s="59"/>
      <c r="F124" s="31"/>
      <c r="G124" s="31"/>
      <c r="H124" s="31"/>
      <c r="I124" s="31"/>
    </row>
    <row r="125" ht="15.15" spans="2:9">
      <c r="B125" s="29" t="s">
        <v>163</v>
      </c>
      <c r="C125" s="32">
        <v>3010</v>
      </c>
      <c r="D125" s="29"/>
      <c r="E125" s="60"/>
      <c r="F125" s="29"/>
      <c r="G125" s="29"/>
      <c r="H125" s="29"/>
      <c r="I125" s="27" t="s">
        <v>96</v>
      </c>
    </row>
    <row r="126" ht="15.15" spans="2:9">
      <c r="B126" s="29" t="s">
        <v>164</v>
      </c>
      <c r="C126" s="32">
        <v>3020</v>
      </c>
      <c r="D126" s="29"/>
      <c r="E126" s="60"/>
      <c r="F126" s="29"/>
      <c r="G126" s="29"/>
      <c r="H126" s="29"/>
      <c r="I126" s="27" t="s">
        <v>96</v>
      </c>
    </row>
    <row r="127" ht="15.15" spans="2:9">
      <c r="B127" s="29" t="s">
        <v>165</v>
      </c>
      <c r="C127" s="32">
        <v>3030</v>
      </c>
      <c r="D127" s="29"/>
      <c r="E127" s="60"/>
      <c r="F127" s="29"/>
      <c r="G127" s="29"/>
      <c r="H127" s="29"/>
      <c r="I127" s="27" t="s">
        <v>96</v>
      </c>
    </row>
    <row r="128" ht="15.15" spans="2:9">
      <c r="B128" s="29" t="s">
        <v>166</v>
      </c>
      <c r="C128" s="32">
        <v>4000</v>
      </c>
      <c r="D128" s="27" t="s">
        <v>96</v>
      </c>
      <c r="E128" s="60"/>
      <c r="F128" s="29"/>
      <c r="G128" s="29"/>
      <c r="H128" s="29"/>
      <c r="I128" s="27" t="s">
        <v>96</v>
      </c>
    </row>
    <row r="129" spans="2:9">
      <c r="B129" s="31" t="s">
        <v>118</v>
      </c>
      <c r="C129" s="33"/>
      <c r="D129" s="31"/>
      <c r="E129" s="59"/>
      <c r="F129" s="31"/>
      <c r="G129" s="31"/>
      <c r="H129" s="31"/>
      <c r="I129" s="31"/>
    </row>
    <row r="130" ht="15.15" spans="2:9">
      <c r="B130" s="29" t="s">
        <v>167</v>
      </c>
      <c r="C130" s="32">
        <v>4010</v>
      </c>
      <c r="D130" s="27">
        <v>610</v>
      </c>
      <c r="E130" s="60"/>
      <c r="F130" s="29"/>
      <c r="G130" s="29"/>
      <c r="H130" s="29"/>
      <c r="I130" s="27" t="s">
        <v>96</v>
      </c>
    </row>
    <row r="131" ht="15.15" spans="2:9">
      <c r="B131" s="29"/>
      <c r="C131" s="39"/>
      <c r="D131" s="29"/>
      <c r="E131" s="60"/>
      <c r="F131" s="29"/>
      <c r="G131" s="29"/>
      <c r="H131" s="29"/>
      <c r="I131" s="29"/>
    </row>
    <row r="132" spans="2:9">
      <c r="B132" s="50"/>
      <c r="C132" s="51"/>
      <c r="D132" s="50"/>
      <c r="E132" s="94"/>
      <c r="F132" s="50"/>
      <c r="G132" s="50"/>
      <c r="H132" s="50"/>
      <c r="I132" s="50"/>
    </row>
    <row r="133" spans="2:2">
      <c r="B133" s="11"/>
    </row>
    <row r="134" ht="17.4" spans="2:2">
      <c r="B134" s="22" t="s">
        <v>168</v>
      </c>
    </row>
    <row r="135" ht="15.15" spans="2:2">
      <c r="B135" s="11"/>
    </row>
    <row r="136" ht="15.15" spans="1:10">
      <c r="A136" s="23" t="s">
        <v>169</v>
      </c>
      <c r="B136" s="24" t="s">
        <v>85</v>
      </c>
      <c r="C136" s="24" t="s">
        <v>170</v>
      </c>
      <c r="D136" s="24" t="s">
        <v>171</v>
      </c>
      <c r="E136" s="24" t="s">
        <v>172</v>
      </c>
      <c r="F136" s="79"/>
      <c r="G136" s="80" t="s">
        <v>89</v>
      </c>
      <c r="H136" s="81"/>
      <c r="I136" s="81"/>
      <c r="J136" s="84"/>
    </row>
    <row r="137" ht="79.95" spans="1:10">
      <c r="A137" s="27"/>
      <c r="B137" s="28"/>
      <c r="C137" s="28"/>
      <c r="D137" s="28"/>
      <c r="E137" s="28"/>
      <c r="F137" s="27" t="s">
        <v>173</v>
      </c>
      <c r="G137" s="28" t="s">
        <v>91</v>
      </c>
      <c r="H137" s="27" t="s">
        <v>92</v>
      </c>
      <c r="I137" s="27" t="s">
        <v>93</v>
      </c>
      <c r="J137" s="27" t="s">
        <v>94</v>
      </c>
    </row>
    <row r="138" ht="15.15" spans="1:10">
      <c r="A138" s="27">
        <v>1</v>
      </c>
      <c r="B138" s="27">
        <v>2</v>
      </c>
      <c r="C138" s="27">
        <v>3</v>
      </c>
      <c r="D138" s="27">
        <v>4</v>
      </c>
      <c r="E138" s="53" t="s">
        <v>174</v>
      </c>
      <c r="F138" s="53" t="s">
        <v>175</v>
      </c>
      <c r="G138" s="64">
        <v>5</v>
      </c>
      <c r="H138" s="27">
        <v>6</v>
      </c>
      <c r="I138" s="27">
        <v>7</v>
      </c>
      <c r="J138" s="27">
        <v>8</v>
      </c>
    </row>
    <row r="139" ht="15.15" spans="1:10">
      <c r="A139" s="27">
        <v>1</v>
      </c>
      <c r="B139" s="29" t="s">
        <v>176</v>
      </c>
      <c r="C139" s="27">
        <v>26000</v>
      </c>
      <c r="D139" s="27" t="s">
        <v>96</v>
      </c>
      <c r="E139" s="82" t="s">
        <v>177</v>
      </c>
      <c r="F139" s="82" t="s">
        <v>96</v>
      </c>
      <c r="G139" s="30">
        <f>G148+G143</f>
        <v>3595333.39</v>
      </c>
      <c r="H139" s="29"/>
      <c r="I139" s="29"/>
      <c r="J139" s="29"/>
    </row>
    <row r="140" spans="1:10">
      <c r="A140" s="31"/>
      <c r="B140" s="31" t="s">
        <v>99</v>
      </c>
      <c r="C140" s="31"/>
      <c r="D140" s="31"/>
      <c r="E140" s="31"/>
      <c r="F140" s="31"/>
      <c r="G140" s="83"/>
      <c r="H140" s="31"/>
      <c r="I140" s="31"/>
      <c r="J140" s="31"/>
    </row>
    <row r="141" ht="129.75" customHeight="1" spans="1:10">
      <c r="A141" s="27" t="s">
        <v>178</v>
      </c>
      <c r="B141" s="29" t="s">
        <v>179</v>
      </c>
      <c r="C141" s="32">
        <v>26100</v>
      </c>
      <c r="D141" s="32" t="s">
        <v>96</v>
      </c>
      <c r="E141" s="32"/>
      <c r="F141" s="32" t="s">
        <v>96</v>
      </c>
      <c r="G141" s="40"/>
      <c r="H141" s="36"/>
      <c r="I141" s="36"/>
      <c r="J141" s="36"/>
    </row>
    <row r="142" ht="40.95" spans="1:10">
      <c r="A142" s="27" t="s">
        <v>180</v>
      </c>
      <c r="B142" s="29" t="s">
        <v>181</v>
      </c>
      <c r="C142" s="32">
        <v>26200</v>
      </c>
      <c r="D142" s="32" t="s">
        <v>96</v>
      </c>
      <c r="E142" s="32"/>
      <c r="F142" s="32" t="s">
        <v>96</v>
      </c>
      <c r="G142" s="40"/>
      <c r="H142" s="36"/>
      <c r="I142" s="36"/>
      <c r="J142" s="36"/>
    </row>
    <row r="143" ht="40.95" spans="1:10">
      <c r="A143" s="27" t="s">
        <v>182</v>
      </c>
      <c r="B143" s="29" t="s">
        <v>183</v>
      </c>
      <c r="C143" s="32">
        <v>26300</v>
      </c>
      <c r="D143" s="32" t="s">
        <v>96</v>
      </c>
      <c r="E143" s="82" t="s">
        <v>177</v>
      </c>
      <c r="F143" s="82" t="s">
        <v>96</v>
      </c>
      <c r="G143" s="40">
        <f>Свод!AV3+Свод!AW3+Свод!AX3</f>
        <v>0</v>
      </c>
      <c r="H143" s="36"/>
      <c r="I143" s="36"/>
      <c r="J143" s="36"/>
    </row>
    <row r="144" ht="15.15" spans="1:10">
      <c r="A144" s="53" t="s">
        <v>184</v>
      </c>
      <c r="B144" s="29" t="s">
        <v>185</v>
      </c>
      <c r="C144" s="32">
        <v>26310</v>
      </c>
      <c r="D144" s="32"/>
      <c r="E144" s="32" t="s">
        <v>96</v>
      </c>
      <c r="F144" s="32" t="s">
        <v>96</v>
      </c>
      <c r="G144" s="40"/>
      <c r="H144" s="36"/>
      <c r="I144" s="36"/>
      <c r="J144" s="36"/>
    </row>
    <row r="145" ht="15.15" spans="1:10">
      <c r="A145" s="53" t="s">
        <v>186</v>
      </c>
      <c r="B145" s="29" t="s">
        <v>118</v>
      </c>
      <c r="C145" s="32" t="s">
        <v>187</v>
      </c>
      <c r="D145" s="32"/>
      <c r="E145" s="32"/>
      <c r="F145" s="32" t="s">
        <v>96</v>
      </c>
      <c r="G145" s="40"/>
      <c r="H145" s="36"/>
      <c r="I145" s="36"/>
      <c r="J145" s="36"/>
    </row>
    <row r="146" ht="15.15" spans="1:10">
      <c r="A146" s="53" t="s">
        <v>188</v>
      </c>
      <c r="B146" s="29" t="s">
        <v>189</v>
      </c>
      <c r="C146" s="32" t="s">
        <v>190</v>
      </c>
      <c r="D146" s="32"/>
      <c r="E146" s="32"/>
      <c r="F146" s="32"/>
      <c r="G146" s="40"/>
      <c r="H146" s="36"/>
      <c r="I146" s="36"/>
      <c r="J146" s="36"/>
    </row>
    <row r="147" ht="15.15" spans="1:10">
      <c r="A147" s="53" t="s">
        <v>191</v>
      </c>
      <c r="B147" s="29" t="s">
        <v>192</v>
      </c>
      <c r="C147" s="32">
        <v>26320</v>
      </c>
      <c r="D147" s="32"/>
      <c r="E147" s="32" t="s">
        <v>96</v>
      </c>
      <c r="F147" s="32" t="s">
        <v>96</v>
      </c>
      <c r="G147" s="40"/>
      <c r="H147" s="36"/>
      <c r="I147" s="36"/>
      <c r="J147" s="36"/>
    </row>
    <row r="148" ht="40.95" spans="1:10">
      <c r="A148" s="27" t="s">
        <v>193</v>
      </c>
      <c r="B148" s="29" t="s">
        <v>194</v>
      </c>
      <c r="C148" s="32">
        <v>26400</v>
      </c>
      <c r="D148" s="32" t="s">
        <v>96</v>
      </c>
      <c r="E148" s="82" t="s">
        <v>177</v>
      </c>
      <c r="F148" s="32" t="s">
        <v>96</v>
      </c>
      <c r="G148" s="40">
        <f>G150+G154+G159+G166</f>
        <v>3595333.39</v>
      </c>
      <c r="H148" s="36"/>
      <c r="I148" s="36"/>
      <c r="J148" s="36"/>
    </row>
    <row r="149" spans="1:10">
      <c r="A149" s="31"/>
      <c r="B149" s="31" t="s">
        <v>99</v>
      </c>
      <c r="C149" s="33"/>
      <c r="D149" s="33"/>
      <c r="E149" s="33"/>
      <c r="F149" s="33"/>
      <c r="G149" s="83"/>
      <c r="H149" s="31"/>
      <c r="I149" s="31"/>
      <c r="J149" s="31"/>
    </row>
    <row r="150" ht="27.15" spans="1:10">
      <c r="A150" s="53" t="s">
        <v>195</v>
      </c>
      <c r="B150" s="29" t="s">
        <v>196</v>
      </c>
      <c r="C150" s="32">
        <v>26410</v>
      </c>
      <c r="D150" s="32" t="s">
        <v>96</v>
      </c>
      <c r="E150" s="82" t="s">
        <v>177</v>
      </c>
      <c r="F150" s="32" t="s">
        <v>96</v>
      </c>
      <c r="G150" s="30">
        <f>G152</f>
        <v>1098199.44</v>
      </c>
      <c r="H150" s="29"/>
      <c r="I150" s="29"/>
      <c r="J150" s="29"/>
    </row>
    <row r="151" spans="1:10">
      <c r="A151" s="31"/>
      <c r="B151" s="31" t="s">
        <v>99</v>
      </c>
      <c r="C151" s="33"/>
      <c r="D151" s="33"/>
      <c r="E151" s="33"/>
      <c r="F151" s="33"/>
      <c r="G151" s="83"/>
      <c r="H151" s="31"/>
      <c r="I151" s="31"/>
      <c r="J151" s="31"/>
    </row>
    <row r="152" ht="15.15" spans="1:10">
      <c r="A152" s="27" t="s">
        <v>197</v>
      </c>
      <c r="B152" s="29" t="s">
        <v>198</v>
      </c>
      <c r="C152" s="32">
        <v>26411</v>
      </c>
      <c r="D152" s="32" t="s">
        <v>96</v>
      </c>
      <c r="E152" s="82" t="s">
        <v>177</v>
      </c>
      <c r="F152" s="32" t="s">
        <v>96</v>
      </c>
      <c r="G152" s="30">
        <f>Свод!P3+Свод!L3+Свод!D3-Свод!AV3+Свод!M3</f>
        <v>1098199.44</v>
      </c>
      <c r="H152" s="29"/>
      <c r="I152" s="29"/>
      <c r="J152" s="29"/>
    </row>
    <row r="153" ht="15.15" spans="1:10">
      <c r="A153" s="27" t="s">
        <v>199</v>
      </c>
      <c r="B153" s="29" t="s">
        <v>200</v>
      </c>
      <c r="C153" s="32">
        <v>26412</v>
      </c>
      <c r="D153" s="32" t="s">
        <v>96</v>
      </c>
      <c r="E153" s="32"/>
      <c r="F153" s="32" t="s">
        <v>96</v>
      </c>
      <c r="G153" s="30"/>
      <c r="H153" s="29"/>
      <c r="I153" s="29"/>
      <c r="J153" s="29"/>
    </row>
    <row r="154" ht="27.15" spans="1:10">
      <c r="A154" s="27" t="s">
        <v>201</v>
      </c>
      <c r="B154" s="29" t="s">
        <v>202</v>
      </c>
      <c r="C154" s="32">
        <v>26420</v>
      </c>
      <c r="D154" s="32" t="s">
        <v>96</v>
      </c>
      <c r="E154" s="82" t="s">
        <v>177</v>
      </c>
      <c r="F154" s="32" t="s">
        <v>96</v>
      </c>
      <c r="G154" s="30">
        <f>G156</f>
        <v>2491522.4</v>
      </c>
      <c r="H154" s="29"/>
      <c r="I154" s="29"/>
      <c r="J154" s="29"/>
    </row>
    <row r="155" spans="1:10">
      <c r="A155" s="31"/>
      <c r="B155" s="31" t="s">
        <v>99</v>
      </c>
      <c r="C155" s="33"/>
      <c r="D155" s="33"/>
      <c r="E155" s="33"/>
      <c r="F155" s="33"/>
      <c r="G155" s="83"/>
      <c r="H155" s="31"/>
      <c r="I155" s="31"/>
      <c r="J155" s="31"/>
    </row>
    <row r="156" ht="15.15" spans="1:10">
      <c r="A156" s="27" t="s">
        <v>203</v>
      </c>
      <c r="B156" s="29" t="s">
        <v>198</v>
      </c>
      <c r="C156" s="32">
        <v>26421</v>
      </c>
      <c r="D156" s="32" t="s">
        <v>96</v>
      </c>
      <c r="E156" s="82" t="s">
        <v>177</v>
      </c>
      <c r="F156" s="32" t="s">
        <v>96</v>
      </c>
      <c r="G156" s="30">
        <f>Свод!AA3+Свод!AB3+Свод!AC3-Свод!AW3</f>
        <v>2491522.4</v>
      </c>
      <c r="H156" s="29"/>
      <c r="I156" s="29"/>
      <c r="J156" s="29"/>
    </row>
    <row r="157" ht="15.15" spans="1:10">
      <c r="A157" s="27"/>
      <c r="B157" s="29" t="s">
        <v>118</v>
      </c>
      <c r="C157" s="32" t="s">
        <v>204</v>
      </c>
      <c r="D157" s="32"/>
      <c r="E157" s="32"/>
      <c r="F157" s="32" t="s">
        <v>96</v>
      </c>
      <c r="G157" s="30"/>
      <c r="H157" s="29"/>
      <c r="I157" s="29"/>
      <c r="J157" s="29"/>
    </row>
    <row r="158" ht="15.15" spans="1:10">
      <c r="A158" s="27" t="s">
        <v>205</v>
      </c>
      <c r="B158" s="29" t="s">
        <v>200</v>
      </c>
      <c r="C158" s="32">
        <v>26422</v>
      </c>
      <c r="D158" s="32" t="s">
        <v>96</v>
      </c>
      <c r="E158" s="32"/>
      <c r="F158" s="32" t="s">
        <v>96</v>
      </c>
      <c r="G158" s="30"/>
      <c r="H158" s="29"/>
      <c r="I158" s="29"/>
      <c r="J158" s="29"/>
    </row>
    <row r="159" ht="27.75" spans="1:10">
      <c r="A159" s="27" t="s">
        <v>206</v>
      </c>
      <c r="B159" s="29" t="s">
        <v>207</v>
      </c>
      <c r="C159" s="32">
        <v>26430</v>
      </c>
      <c r="D159" s="32" t="s">
        <v>96</v>
      </c>
      <c r="E159" s="32"/>
      <c r="F159" s="32" t="s">
        <v>96</v>
      </c>
      <c r="G159" s="30">
        <f>Свод!AF3</f>
        <v>0</v>
      </c>
      <c r="H159" s="29"/>
      <c r="I159" s="29"/>
      <c r="J159" s="29"/>
    </row>
    <row r="160" ht="15.15" spans="1:10">
      <c r="A160" s="27" t="s">
        <v>208</v>
      </c>
      <c r="B160" s="29" t="s">
        <v>118</v>
      </c>
      <c r="C160" s="32" t="s">
        <v>209</v>
      </c>
      <c r="D160" s="32"/>
      <c r="E160" s="32"/>
      <c r="F160" s="32" t="s">
        <v>96</v>
      </c>
      <c r="G160" s="30"/>
      <c r="H160" s="29"/>
      <c r="I160" s="29"/>
      <c r="J160" s="29"/>
    </row>
    <row r="161" ht="15.15" spans="1:10">
      <c r="A161" s="27" t="s">
        <v>210</v>
      </c>
      <c r="B161" s="29" t="s">
        <v>189</v>
      </c>
      <c r="C161" s="32" t="s">
        <v>211</v>
      </c>
      <c r="D161" s="32"/>
      <c r="E161" s="32"/>
      <c r="F161" s="32"/>
      <c r="G161" s="30"/>
      <c r="H161" s="29"/>
      <c r="I161" s="29"/>
      <c r="J161" s="29"/>
    </row>
    <row r="162" ht="15.15" spans="1:10">
      <c r="A162" s="27" t="s">
        <v>212</v>
      </c>
      <c r="B162" s="29" t="s">
        <v>213</v>
      </c>
      <c r="C162" s="32">
        <v>26440</v>
      </c>
      <c r="D162" s="32" t="s">
        <v>96</v>
      </c>
      <c r="E162" s="32"/>
      <c r="F162" s="32" t="s">
        <v>96</v>
      </c>
      <c r="G162" s="30"/>
      <c r="H162" s="29"/>
      <c r="I162" s="29"/>
      <c r="J162" s="29"/>
    </row>
    <row r="163" spans="1:10">
      <c r="A163" s="31"/>
      <c r="B163" s="31" t="s">
        <v>99</v>
      </c>
      <c r="C163" s="33"/>
      <c r="D163" s="33"/>
      <c r="E163" s="33"/>
      <c r="F163" s="33"/>
      <c r="G163" s="83"/>
      <c r="H163" s="31"/>
      <c r="I163" s="31"/>
      <c r="J163" s="31"/>
    </row>
    <row r="164" ht="15.15" spans="1:10">
      <c r="A164" s="27" t="s">
        <v>214</v>
      </c>
      <c r="B164" s="29" t="s">
        <v>198</v>
      </c>
      <c r="C164" s="32">
        <v>26441</v>
      </c>
      <c r="D164" s="32" t="s">
        <v>96</v>
      </c>
      <c r="E164" s="32"/>
      <c r="F164" s="32" t="s">
        <v>96</v>
      </c>
      <c r="G164" s="30"/>
      <c r="H164" s="29"/>
      <c r="I164" s="29"/>
      <c r="J164" s="29"/>
    </row>
    <row r="165" ht="15.15" spans="1:10">
      <c r="A165" s="27" t="s">
        <v>215</v>
      </c>
      <c r="B165" s="29" t="s">
        <v>200</v>
      </c>
      <c r="C165" s="32">
        <v>26442</v>
      </c>
      <c r="D165" s="32" t="s">
        <v>96</v>
      </c>
      <c r="E165" s="32"/>
      <c r="F165" s="32" t="s">
        <v>96</v>
      </c>
      <c r="G165" s="30"/>
      <c r="H165" s="29"/>
      <c r="I165" s="29"/>
      <c r="J165" s="29"/>
    </row>
    <row r="166" ht="15.15" spans="1:10">
      <c r="A166" s="27" t="s">
        <v>216</v>
      </c>
      <c r="B166" s="29" t="s">
        <v>217</v>
      </c>
      <c r="C166" s="32">
        <v>26450</v>
      </c>
      <c r="D166" s="32" t="s">
        <v>96</v>
      </c>
      <c r="E166" s="82" t="s">
        <v>177</v>
      </c>
      <c r="F166" s="32" t="s">
        <v>96</v>
      </c>
      <c r="G166" s="30">
        <f>G172</f>
        <v>5611.55</v>
      </c>
      <c r="H166" s="29"/>
      <c r="I166" s="29"/>
      <c r="J166" s="29"/>
    </row>
    <row r="167" ht="15.15" spans="1:7">
      <c r="A167" s="11"/>
      <c r="E167"/>
      <c r="G167" s="62"/>
    </row>
    <row r="168" ht="15.15" spans="1:10">
      <c r="A168" s="23" t="s">
        <v>169</v>
      </c>
      <c r="B168" s="24" t="s">
        <v>85</v>
      </c>
      <c r="C168" s="24" t="s">
        <v>170</v>
      </c>
      <c r="D168" s="24" t="s">
        <v>171</v>
      </c>
      <c r="E168" s="24" t="s">
        <v>172</v>
      </c>
      <c r="F168" s="79"/>
      <c r="G168" s="80" t="s">
        <v>89</v>
      </c>
      <c r="H168" s="81"/>
      <c r="I168" s="81"/>
      <c r="J168" s="84"/>
    </row>
    <row r="169" ht="79.95" spans="1:10">
      <c r="A169" s="27"/>
      <c r="B169" s="28"/>
      <c r="C169" s="28"/>
      <c r="D169" s="28"/>
      <c r="E169" s="28"/>
      <c r="F169" s="27" t="s">
        <v>173</v>
      </c>
      <c r="G169" s="28" t="s">
        <v>91</v>
      </c>
      <c r="H169" s="27" t="s">
        <v>92</v>
      </c>
      <c r="I169" s="27" t="s">
        <v>93</v>
      </c>
      <c r="J169" s="27" t="s">
        <v>94</v>
      </c>
    </row>
    <row r="170" ht="15.15" spans="1:10">
      <c r="A170" s="27">
        <v>1</v>
      </c>
      <c r="B170" s="27">
        <v>2</v>
      </c>
      <c r="C170" s="27">
        <v>3</v>
      </c>
      <c r="D170" s="27">
        <v>4</v>
      </c>
      <c r="E170" s="27"/>
      <c r="F170" s="27"/>
      <c r="G170" s="64">
        <v>5</v>
      </c>
      <c r="H170" s="27">
        <v>6</v>
      </c>
      <c r="I170" s="27">
        <v>7</v>
      </c>
      <c r="J170" s="27">
        <v>8</v>
      </c>
    </row>
    <row r="171" spans="1:10">
      <c r="A171" s="31"/>
      <c r="B171" s="31" t="s">
        <v>99</v>
      </c>
      <c r="C171" s="31"/>
      <c r="D171" s="33"/>
      <c r="E171" s="33"/>
      <c r="F171" s="33"/>
      <c r="G171" s="83"/>
      <c r="H171" s="31"/>
      <c r="I171" s="31"/>
      <c r="J171" s="31"/>
    </row>
    <row r="172" ht="15.15" spans="1:10">
      <c r="A172" s="27" t="s">
        <v>218</v>
      </c>
      <c r="B172" s="29" t="s">
        <v>198</v>
      </c>
      <c r="C172" s="32">
        <v>26451</v>
      </c>
      <c r="D172" s="32" t="s">
        <v>96</v>
      </c>
      <c r="E172" s="82" t="s">
        <v>177</v>
      </c>
      <c r="F172" s="32" t="s">
        <v>96</v>
      </c>
      <c r="G172" s="30">
        <f>Свод!AI3+Свод!AK3-Свод!AX3+Свод!AJ3</f>
        <v>5611.55</v>
      </c>
      <c r="H172" s="29"/>
      <c r="I172" s="29"/>
      <c r="J172" s="29"/>
    </row>
    <row r="173" ht="15.15" spans="1:10">
      <c r="A173" s="27" t="s">
        <v>219</v>
      </c>
      <c r="B173" s="29" t="s">
        <v>118</v>
      </c>
      <c r="C173" s="32">
        <v>26451.1</v>
      </c>
      <c r="D173" s="32"/>
      <c r="E173" s="32"/>
      <c r="F173" s="32" t="s">
        <v>96</v>
      </c>
      <c r="G173" s="30"/>
      <c r="H173" s="29"/>
      <c r="I173" s="29"/>
      <c r="J173" s="29"/>
    </row>
    <row r="174" ht="15.15" spans="1:10">
      <c r="A174" s="27" t="s">
        <v>220</v>
      </c>
      <c r="B174" s="29" t="s">
        <v>189</v>
      </c>
      <c r="C174" s="32" t="s">
        <v>221</v>
      </c>
      <c r="D174" s="32"/>
      <c r="E174" s="32"/>
      <c r="F174" s="32"/>
      <c r="G174" s="30"/>
      <c r="H174" s="29"/>
      <c r="I174" s="29"/>
      <c r="J174" s="29"/>
    </row>
    <row r="175" ht="15.15" spans="1:10">
      <c r="A175" s="27" t="s">
        <v>222</v>
      </c>
      <c r="B175" s="29" t="s">
        <v>192</v>
      </c>
      <c r="C175" s="32">
        <v>26452</v>
      </c>
      <c r="D175" s="32" t="s">
        <v>96</v>
      </c>
      <c r="E175" s="32"/>
      <c r="F175" s="32" t="s">
        <v>96</v>
      </c>
      <c r="G175" s="30"/>
      <c r="H175" s="29"/>
      <c r="I175" s="29"/>
      <c r="J175" s="29"/>
    </row>
    <row r="176" ht="40.95" spans="1:10">
      <c r="A176" s="27" t="s">
        <v>223</v>
      </c>
      <c r="B176" s="29" t="s">
        <v>224</v>
      </c>
      <c r="C176" s="32">
        <v>26500</v>
      </c>
      <c r="D176" s="32" t="s">
        <v>96</v>
      </c>
      <c r="E176" s="82" t="s">
        <v>177</v>
      </c>
      <c r="F176" s="32" t="s">
        <v>96</v>
      </c>
      <c r="G176" s="30">
        <f>G148</f>
        <v>3595333.39</v>
      </c>
      <c r="H176" s="29"/>
      <c r="I176" s="29"/>
      <c r="J176" s="29"/>
    </row>
    <row r="177" ht="15.15" spans="1:10">
      <c r="A177" s="53" t="s">
        <v>225</v>
      </c>
      <c r="B177" s="29" t="s">
        <v>226</v>
      </c>
      <c r="C177" s="32" t="s">
        <v>227</v>
      </c>
      <c r="D177" s="39">
        <v>2024</v>
      </c>
      <c r="E177" s="82" t="s">
        <v>177</v>
      </c>
      <c r="F177" s="32" t="s">
        <v>96</v>
      </c>
      <c r="G177" s="30">
        <f>G176</f>
        <v>3595333.39</v>
      </c>
      <c r="H177" s="29"/>
      <c r="I177" s="29"/>
      <c r="J177" s="29"/>
    </row>
    <row r="178" ht="40.35" spans="1:10">
      <c r="A178" s="27" t="s">
        <v>228</v>
      </c>
      <c r="B178" s="29" t="s">
        <v>229</v>
      </c>
      <c r="C178" s="32">
        <v>26600</v>
      </c>
      <c r="D178" s="32" t="s">
        <v>96</v>
      </c>
      <c r="E178" s="32"/>
      <c r="F178" s="32" t="s">
        <v>96</v>
      </c>
      <c r="G178" s="30"/>
      <c r="H178" s="29"/>
      <c r="I178" s="29"/>
      <c r="J178" s="29"/>
    </row>
    <row r="179" ht="15.15" spans="1:10">
      <c r="A179" s="29"/>
      <c r="B179" s="29" t="s">
        <v>226</v>
      </c>
      <c r="C179" s="32">
        <v>26610</v>
      </c>
      <c r="D179" s="39"/>
      <c r="E179" s="39"/>
      <c r="F179" s="32" t="s">
        <v>96</v>
      </c>
      <c r="G179" s="60"/>
      <c r="H179" s="29"/>
      <c r="I179" s="29"/>
      <c r="J179" s="29"/>
    </row>
    <row r="180" spans="1:1">
      <c r="A180" s="11"/>
    </row>
    <row r="181" spans="1:1">
      <c r="A181" s="1" t="s">
        <v>230</v>
      </c>
    </row>
    <row r="182" spans="1:5">
      <c r="A182" s="1" t="s">
        <v>231</v>
      </c>
      <c r="D182" s="96" t="s">
        <v>232</v>
      </c>
      <c r="E182" s="99"/>
    </row>
    <row r="183" spans="1:1">
      <c r="A183" s="1" t="s">
        <v>233</v>
      </c>
    </row>
    <row r="184" spans="1:1">
      <c r="A184" s="1"/>
    </row>
    <row r="185" spans="1:2">
      <c r="A185" s="1" t="s">
        <v>234</v>
      </c>
      <c r="B185" s="55"/>
    </row>
    <row r="186" spans="1:1">
      <c r="A186" s="1" t="s">
        <v>235</v>
      </c>
    </row>
    <row r="187" spans="1:1">
      <c r="A187" s="1" t="str">
        <f>D8</f>
        <v>28 декабря  2024 год</v>
      </c>
    </row>
    <row r="188" spans="1:1">
      <c r="A188" s="11"/>
    </row>
    <row r="189" spans="1:1">
      <c r="A189" s="11"/>
    </row>
  </sheetData>
  <mergeCells count="30">
    <mergeCell ref="B10:F10"/>
    <mergeCell ref="B13:F13"/>
    <mergeCell ref="B21:F21"/>
    <mergeCell ref="F27:I27"/>
    <mergeCell ref="F37:I37"/>
    <mergeCell ref="F74:I74"/>
    <mergeCell ref="F113:I113"/>
    <mergeCell ref="A136:A137"/>
    <mergeCell ref="A168:A169"/>
    <mergeCell ref="B27:B28"/>
    <mergeCell ref="B37:B38"/>
    <mergeCell ref="B74:B75"/>
    <mergeCell ref="B113:B114"/>
    <mergeCell ref="B136:B137"/>
    <mergeCell ref="B168:B169"/>
    <mergeCell ref="C27:C28"/>
    <mergeCell ref="C37:C38"/>
    <mergeCell ref="C74:C75"/>
    <mergeCell ref="C113:C114"/>
    <mergeCell ref="C136:C137"/>
    <mergeCell ref="C168:C169"/>
    <mergeCell ref="D27:D28"/>
    <mergeCell ref="D37:D38"/>
    <mergeCell ref="D74:D75"/>
    <mergeCell ref="D113:D114"/>
    <mergeCell ref="D136:D137"/>
    <mergeCell ref="D168:D169"/>
    <mergeCell ref="E37:E38"/>
    <mergeCell ref="E136:E137"/>
    <mergeCell ref="E168:E169"/>
  </mergeCells>
  <pageMargins left="0" right="0" top="0" bottom="0.275590551181102" header="0" footer="0.196850393700787"/>
  <pageSetup paperSize="9" scale="81" fitToHeight="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0"/>
  <sheetViews>
    <sheetView topLeftCell="A28" workbookViewId="0">
      <selection activeCell="K45" sqref="K45"/>
    </sheetView>
  </sheetViews>
  <sheetFormatPr defaultColWidth="9" defaultRowHeight="14.4"/>
  <cols>
    <col min="1" max="1" width="8.57407407407407" customWidth="1"/>
    <col min="2" max="2" width="69.287037037037" customWidth="1"/>
    <col min="4" max="4" width="12" customWidth="1"/>
    <col min="5" max="5" width="12.4259259259259" style="62" customWidth="1"/>
    <col min="6" max="6" width="12.712962962963" customWidth="1"/>
    <col min="7" max="7" width="12.1388888888889" customWidth="1"/>
    <col min="8" max="8" width="12" customWidth="1"/>
    <col min="9" max="9" width="10.712962962963" customWidth="1"/>
    <col min="10" max="10" width="11.4259259259259" customWidth="1"/>
    <col min="11" max="11" width="69.712962962963" customWidth="1"/>
  </cols>
  <sheetData>
    <row r="1" ht="15.6" spans="2:4">
      <c r="B1" s="1" t="s">
        <v>54</v>
      </c>
      <c r="D1" s="2" t="s">
        <v>55</v>
      </c>
    </row>
    <row r="2" spans="2:8">
      <c r="B2" s="1" t="s">
        <v>56</v>
      </c>
      <c r="D2" s="3" t="s">
        <v>57</v>
      </c>
      <c r="E2" s="85"/>
      <c r="F2" s="4"/>
      <c r="G2" s="4"/>
      <c r="H2" s="4"/>
    </row>
    <row r="3" spans="2:7">
      <c r="B3" s="5"/>
      <c r="C3" s="5"/>
      <c r="D3" s="5"/>
      <c r="E3" s="86" t="s">
        <v>58</v>
      </c>
      <c r="F3" s="5"/>
      <c r="G3" s="5"/>
    </row>
    <row r="4" spans="2:8">
      <c r="B4" s="1" t="s">
        <v>56</v>
      </c>
      <c r="D4" s="6" t="s">
        <v>59</v>
      </c>
      <c r="E4" s="87"/>
      <c r="F4" s="7"/>
      <c r="G4" s="7"/>
      <c r="H4" s="7"/>
    </row>
    <row r="5" spans="2:5">
      <c r="B5" s="8" t="s">
        <v>60</v>
      </c>
      <c r="E5" s="88"/>
    </row>
    <row r="6" ht="15.15" spans="2:8">
      <c r="B6" s="1" t="s">
        <v>61</v>
      </c>
      <c r="D6" s="9"/>
      <c r="E6" s="89"/>
      <c r="F6" s="9"/>
      <c r="G6" s="10" t="s">
        <v>62</v>
      </c>
      <c r="H6" s="9"/>
    </row>
    <row r="7" spans="2:2">
      <c r="B7" s="1" t="s">
        <v>63</v>
      </c>
    </row>
    <row r="8" spans="2:4">
      <c r="B8" s="1" t="s">
        <v>64</v>
      </c>
      <c r="D8" t="str">
        <f>Азовский!D8</f>
        <v>28 декабря  2024 год</v>
      </c>
    </row>
    <row r="9" spans="2:2">
      <c r="B9" s="11"/>
    </row>
    <row r="10" ht="15.6" spans="2:6">
      <c r="B10" s="12" t="s">
        <v>65</v>
      </c>
      <c r="C10" s="12"/>
      <c r="D10" s="12"/>
      <c r="E10" s="12"/>
      <c r="F10" s="12"/>
    </row>
    <row r="11" spans="2:8">
      <c r="B11" s="1" t="s">
        <v>66</v>
      </c>
      <c r="H11" s="13" t="s">
        <v>67</v>
      </c>
    </row>
    <row r="12" spans="2:8">
      <c r="B12" s="1" t="s">
        <v>68</v>
      </c>
      <c r="H12" s="13"/>
    </row>
    <row r="13" spans="2:8">
      <c r="B13" s="14" t="str">
        <f>Азовский!B13</f>
        <v>28 декабря  2024 год</v>
      </c>
      <c r="C13" s="14"/>
      <c r="D13" s="14"/>
      <c r="E13" s="14"/>
      <c r="F13" s="14"/>
      <c r="G13" s="15" t="s">
        <v>69</v>
      </c>
      <c r="H13" s="16"/>
    </row>
    <row r="14" spans="2:8">
      <c r="B14" s="1"/>
      <c r="F14" s="17" t="s">
        <v>70</v>
      </c>
      <c r="H14" s="18">
        <v>35320861</v>
      </c>
    </row>
    <row r="15" spans="2:8">
      <c r="B15" s="1" t="s">
        <v>71</v>
      </c>
      <c r="H15" s="13"/>
    </row>
    <row r="16" spans="2:8">
      <c r="B16" s="1" t="s">
        <v>72</v>
      </c>
      <c r="G16" s="15" t="s">
        <v>73</v>
      </c>
      <c r="H16" s="18">
        <v>904</v>
      </c>
    </row>
    <row r="17" spans="2:8">
      <c r="B17" s="1" t="s">
        <v>74</v>
      </c>
      <c r="F17" t="s">
        <v>75</v>
      </c>
      <c r="H17" s="13"/>
    </row>
    <row r="18" spans="2:8">
      <c r="B18" s="19" t="s">
        <v>76</v>
      </c>
      <c r="H18" s="20"/>
    </row>
    <row r="19" spans="2:8">
      <c r="B19" s="1" t="s">
        <v>77</v>
      </c>
      <c r="F19" t="s">
        <v>70</v>
      </c>
      <c r="H19" s="13"/>
    </row>
    <row r="20" spans="2:8">
      <c r="B20" s="1" t="s">
        <v>78</v>
      </c>
      <c r="G20" s="15" t="s">
        <v>79</v>
      </c>
      <c r="H20" s="13"/>
    </row>
    <row r="21" ht="29.25" customHeight="1" spans="2:8">
      <c r="B21" s="90" t="s">
        <v>236</v>
      </c>
      <c r="C21" s="90"/>
      <c r="D21" s="90"/>
      <c r="E21" s="90"/>
      <c r="F21" s="90"/>
      <c r="G21" s="15" t="s">
        <v>81</v>
      </c>
      <c r="H21" s="18">
        <v>910501001</v>
      </c>
    </row>
    <row r="22" spans="2:8">
      <c r="B22" s="1" t="s">
        <v>82</v>
      </c>
      <c r="G22" s="15" t="s">
        <v>83</v>
      </c>
      <c r="H22" s="18">
        <v>383</v>
      </c>
    </row>
    <row r="23" spans="2:8">
      <c r="B23" s="1"/>
      <c r="G23" s="15"/>
      <c r="H23" s="21"/>
    </row>
    <row r="24" spans="2:2">
      <c r="B24" s="1" t="s">
        <v>68</v>
      </c>
    </row>
    <row r="25" ht="15.6" spans="2:2">
      <c r="B25" s="22" t="s">
        <v>84</v>
      </c>
    </row>
    <row r="26" ht="15.15"/>
    <row r="27" ht="26.25" customHeight="1" spans="2:9">
      <c r="B27" s="23" t="s">
        <v>85</v>
      </c>
      <c r="C27" s="24" t="s">
        <v>86</v>
      </c>
      <c r="D27" s="24" t="s">
        <v>87</v>
      </c>
      <c r="E27" s="75" t="s">
        <v>88</v>
      </c>
      <c r="F27" s="25" t="s">
        <v>89</v>
      </c>
      <c r="G27" s="26"/>
      <c r="H27" s="26"/>
      <c r="I27" s="69"/>
    </row>
    <row r="28" ht="90" customHeight="1" spans="2:9">
      <c r="B28" s="27"/>
      <c r="C28" s="28"/>
      <c r="D28" s="28"/>
      <c r="E28" s="57" t="s">
        <v>90</v>
      </c>
      <c r="F28" s="28" t="s">
        <v>91</v>
      </c>
      <c r="G28" s="27" t="s">
        <v>92</v>
      </c>
      <c r="H28" s="27" t="s">
        <v>93</v>
      </c>
      <c r="I28" s="27" t="s">
        <v>94</v>
      </c>
    </row>
    <row r="29" ht="15.15" spans="2:9">
      <c r="B29" s="27">
        <v>1</v>
      </c>
      <c r="C29" s="27">
        <v>2</v>
      </c>
      <c r="D29" s="27">
        <v>3</v>
      </c>
      <c r="E29" s="57">
        <v>4</v>
      </c>
      <c r="F29" s="28">
        <v>5</v>
      </c>
      <c r="G29" s="27">
        <v>6</v>
      </c>
      <c r="H29" s="27">
        <v>7</v>
      </c>
      <c r="I29" s="27">
        <v>8</v>
      </c>
    </row>
    <row r="30" ht="15.15" spans="2:9">
      <c r="B30" s="29" t="s">
        <v>95</v>
      </c>
      <c r="C30" s="27">
        <v>1</v>
      </c>
      <c r="D30" s="27" t="s">
        <v>96</v>
      </c>
      <c r="E30" s="57" t="s">
        <v>96</v>
      </c>
      <c r="F30" s="43">
        <f>Свод!AP4</f>
        <v>64317.81</v>
      </c>
      <c r="G30" s="29"/>
      <c r="H30" s="29"/>
      <c r="I30" s="29"/>
    </row>
    <row r="31" ht="15.15" spans="2:9">
      <c r="B31" s="29" t="s">
        <v>97</v>
      </c>
      <c r="C31" s="27">
        <v>2</v>
      </c>
      <c r="D31" s="27" t="s">
        <v>96</v>
      </c>
      <c r="E31" s="57" t="s">
        <v>96</v>
      </c>
      <c r="F31" s="29"/>
      <c r="G31" s="29"/>
      <c r="H31" s="29"/>
      <c r="I31" s="29"/>
    </row>
    <row r="32" ht="15.15" spans="2:9">
      <c r="B32" s="29" t="s">
        <v>98</v>
      </c>
      <c r="C32" s="27">
        <v>1000</v>
      </c>
      <c r="D32" s="27">
        <v>100</v>
      </c>
      <c r="E32" s="57">
        <v>100</v>
      </c>
      <c r="F32" s="43">
        <f>F34+F40+F45+F47+F55</f>
        <v>18051778.27</v>
      </c>
      <c r="G32" s="29">
        <f t="shared" ref="G32:I32" si="0">G34+G40+G45+G47+G49+G55</f>
        <v>0</v>
      </c>
      <c r="H32" s="29">
        <f t="shared" si="0"/>
        <v>0</v>
      </c>
      <c r="I32" s="29">
        <f t="shared" si="0"/>
        <v>0</v>
      </c>
    </row>
    <row r="33" spans="2:9">
      <c r="B33" s="31" t="s">
        <v>99</v>
      </c>
      <c r="C33" s="31"/>
      <c r="D33" s="31"/>
      <c r="E33" s="59"/>
      <c r="F33" s="31"/>
      <c r="G33" s="31"/>
      <c r="H33" s="31"/>
      <c r="I33" s="31"/>
    </row>
    <row r="34" ht="15.15" spans="2:9">
      <c r="B34" s="29" t="s">
        <v>100</v>
      </c>
      <c r="C34" s="27">
        <v>1100</v>
      </c>
      <c r="D34" s="27">
        <v>120</v>
      </c>
      <c r="E34" s="60"/>
      <c r="F34" s="29">
        <f>F35</f>
        <v>0</v>
      </c>
      <c r="G34" s="29"/>
      <c r="H34" s="29"/>
      <c r="I34" s="29"/>
    </row>
    <row r="35" ht="15.15" spans="2:10">
      <c r="B35" s="29" t="s">
        <v>101</v>
      </c>
      <c r="C35" s="27">
        <v>1110</v>
      </c>
      <c r="D35" s="29"/>
      <c r="E35" s="60"/>
      <c r="F35" s="29"/>
      <c r="G35" s="29"/>
      <c r="H35" s="29"/>
      <c r="I35" s="29"/>
      <c r="J35" s="70">
        <f>F30+F32-F62</f>
        <v>0</v>
      </c>
    </row>
    <row r="36" ht="15.15"/>
    <row r="37" ht="26.25" customHeight="1" spans="2:9">
      <c r="B37" s="23" t="s">
        <v>85</v>
      </c>
      <c r="C37" s="24" t="s">
        <v>86</v>
      </c>
      <c r="D37" s="24" t="s">
        <v>87</v>
      </c>
      <c r="E37" s="63" t="s">
        <v>102</v>
      </c>
      <c r="F37" s="25" t="s">
        <v>89</v>
      </c>
      <c r="G37" s="26"/>
      <c r="H37" s="26"/>
      <c r="I37" s="69"/>
    </row>
    <row r="38" ht="53.55" spans="2:9">
      <c r="B38" s="27"/>
      <c r="C38" s="28"/>
      <c r="D38" s="28"/>
      <c r="E38" s="64"/>
      <c r="F38" s="28" t="s">
        <v>91</v>
      </c>
      <c r="G38" s="27" t="s">
        <v>92</v>
      </c>
      <c r="H38" s="27" t="s">
        <v>93</v>
      </c>
      <c r="I38" s="27" t="s">
        <v>94</v>
      </c>
    </row>
    <row r="39" ht="15.15" spans="2:9">
      <c r="B39" s="27">
        <v>1</v>
      </c>
      <c r="C39" s="27">
        <v>2</v>
      </c>
      <c r="D39" s="27">
        <v>3</v>
      </c>
      <c r="E39" s="57">
        <v>4</v>
      </c>
      <c r="F39" s="28">
        <v>5</v>
      </c>
      <c r="G39" s="27">
        <v>6</v>
      </c>
      <c r="H39" s="27">
        <v>7</v>
      </c>
      <c r="I39" s="27">
        <v>8</v>
      </c>
    </row>
    <row r="40" ht="15.15" spans="2:9">
      <c r="B40" s="29" t="s">
        <v>103</v>
      </c>
      <c r="C40" s="32">
        <v>1200</v>
      </c>
      <c r="D40" s="32">
        <v>130</v>
      </c>
      <c r="E40" s="57">
        <v>131</v>
      </c>
      <c r="F40" s="43">
        <f>F42+F44</f>
        <v>10564335.78</v>
      </c>
      <c r="G40" s="29"/>
      <c r="H40" s="29"/>
      <c r="I40" s="29"/>
    </row>
    <row r="41" spans="2:9">
      <c r="B41" s="31" t="s">
        <v>99</v>
      </c>
      <c r="C41" s="33"/>
      <c r="D41" s="33"/>
      <c r="E41" s="59"/>
      <c r="F41" s="65"/>
      <c r="G41" s="31"/>
      <c r="H41" s="31"/>
      <c r="I41" s="31"/>
    </row>
    <row r="42" ht="40.35" spans="2:11">
      <c r="B42" s="29" t="s">
        <v>104</v>
      </c>
      <c r="C42" s="32">
        <v>1210</v>
      </c>
      <c r="D42" s="32">
        <v>130</v>
      </c>
      <c r="E42" s="66">
        <v>131</v>
      </c>
      <c r="F42" s="38">
        <f>Свод!U4</f>
        <v>10489427.8</v>
      </c>
      <c r="G42" s="29"/>
      <c r="H42" s="29"/>
      <c r="I42" s="29"/>
      <c r="K42" s="45" t="s">
        <v>105</v>
      </c>
    </row>
    <row r="43" ht="40.35" spans="2:11">
      <c r="B43" s="29" t="s">
        <v>106</v>
      </c>
      <c r="C43" s="32">
        <v>1220</v>
      </c>
      <c r="D43" s="32">
        <v>130</v>
      </c>
      <c r="E43" s="34"/>
      <c r="F43" s="43"/>
      <c r="G43" s="29"/>
      <c r="H43" s="29"/>
      <c r="I43" s="29"/>
      <c r="K43" s="45"/>
    </row>
    <row r="44" ht="15.15" spans="2:11">
      <c r="B44" s="29" t="s">
        <v>107</v>
      </c>
      <c r="C44" s="32">
        <v>1230</v>
      </c>
      <c r="D44" s="32">
        <v>130</v>
      </c>
      <c r="E44" s="67">
        <v>131</v>
      </c>
      <c r="F44" s="38">
        <f>Свод!AI4</f>
        <v>74907.98</v>
      </c>
      <c r="G44" s="29"/>
      <c r="H44" s="29"/>
      <c r="I44" s="29"/>
      <c r="K44" s="45" t="s">
        <v>108</v>
      </c>
    </row>
    <row r="45" ht="15.15" spans="2:11">
      <c r="B45" s="29" t="s">
        <v>109</v>
      </c>
      <c r="C45" s="32">
        <v>1300</v>
      </c>
      <c r="D45" s="32">
        <v>140</v>
      </c>
      <c r="E45" s="67">
        <v>141</v>
      </c>
      <c r="F45" s="38">
        <f>Свод!AK4</f>
        <v>0</v>
      </c>
      <c r="G45" s="29"/>
      <c r="H45" s="29"/>
      <c r="I45" s="29"/>
      <c r="K45" s="45" t="s">
        <v>108</v>
      </c>
    </row>
    <row r="46" ht="15.15" spans="2:11">
      <c r="B46" s="29" t="s">
        <v>99</v>
      </c>
      <c r="C46" s="32">
        <v>1310</v>
      </c>
      <c r="D46" s="32">
        <v>140</v>
      </c>
      <c r="E46" s="34"/>
      <c r="F46" s="43"/>
      <c r="G46" s="29"/>
      <c r="H46" s="29"/>
      <c r="I46" s="29"/>
      <c r="K46" s="45"/>
    </row>
    <row r="47" ht="19.5" customHeight="1" spans="2:11">
      <c r="B47" s="29" t="s">
        <v>110</v>
      </c>
      <c r="C47" s="32">
        <v>1400</v>
      </c>
      <c r="D47" s="32">
        <v>150</v>
      </c>
      <c r="E47" s="34"/>
      <c r="F47" s="43">
        <f>F49+F50+F51</f>
        <v>7487442.49</v>
      </c>
      <c r="G47" s="29"/>
      <c r="H47" s="29"/>
      <c r="I47" s="29"/>
      <c r="K47" s="45"/>
    </row>
    <row r="48" ht="15.15" spans="2:11">
      <c r="B48" s="29" t="s">
        <v>99</v>
      </c>
      <c r="C48" s="39"/>
      <c r="D48" s="39"/>
      <c r="E48" s="34"/>
      <c r="F48" s="43"/>
      <c r="G48" s="29"/>
      <c r="H48" s="29"/>
      <c r="I48" s="29"/>
      <c r="K48" s="45"/>
    </row>
    <row r="49" ht="15.15" spans="2:11">
      <c r="B49" s="29" t="s">
        <v>111</v>
      </c>
      <c r="C49" s="32">
        <v>1410</v>
      </c>
      <c r="D49" s="32">
        <v>150</v>
      </c>
      <c r="E49" s="67">
        <v>152</v>
      </c>
      <c r="F49" s="65">
        <f>Свод!AE4</f>
        <v>7487442.49</v>
      </c>
      <c r="G49" s="31"/>
      <c r="H49" s="31"/>
      <c r="I49" s="31"/>
      <c r="K49" s="45" t="s">
        <v>112</v>
      </c>
    </row>
    <row r="50" ht="15.15" spans="2:11">
      <c r="B50" s="29" t="s">
        <v>113</v>
      </c>
      <c r="C50" s="32">
        <v>1420</v>
      </c>
      <c r="D50" s="32">
        <v>150</v>
      </c>
      <c r="E50" s="91">
        <v>152</v>
      </c>
      <c r="F50" s="92">
        <f>Свод!AF4</f>
        <v>0</v>
      </c>
      <c r="G50" s="93"/>
      <c r="H50" s="93"/>
      <c r="I50" s="93"/>
      <c r="K50" s="45"/>
    </row>
    <row r="51" ht="15.15" spans="2:11">
      <c r="B51" s="29" t="s">
        <v>237</v>
      </c>
      <c r="C51" s="32">
        <v>1430</v>
      </c>
      <c r="D51" s="32">
        <v>150</v>
      </c>
      <c r="E51" s="91">
        <v>152</v>
      </c>
      <c r="F51" s="92">
        <f>Свод!AO4</f>
        <v>0</v>
      </c>
      <c r="G51" s="93"/>
      <c r="H51" s="93"/>
      <c r="I51" s="93"/>
      <c r="K51" s="45"/>
    </row>
    <row r="52" ht="15.15" spans="2:11">
      <c r="B52" s="29" t="s">
        <v>114</v>
      </c>
      <c r="C52" s="32">
        <v>1500</v>
      </c>
      <c r="D52" s="32">
        <v>180</v>
      </c>
      <c r="E52" s="67"/>
      <c r="F52" s="37"/>
      <c r="G52" s="29"/>
      <c r="H52" s="29"/>
      <c r="I52" s="29"/>
      <c r="K52" s="45"/>
    </row>
    <row r="53" ht="15.15" spans="2:11">
      <c r="B53" s="31" t="s">
        <v>99</v>
      </c>
      <c r="C53" s="33"/>
      <c r="D53" s="33"/>
      <c r="E53" s="68"/>
      <c r="F53" s="40"/>
      <c r="G53" s="29"/>
      <c r="H53" s="29"/>
      <c r="I53" s="29"/>
      <c r="K53" s="45" t="s">
        <v>115</v>
      </c>
    </row>
    <row r="54" ht="15.15" spans="2:9">
      <c r="B54" s="29"/>
      <c r="C54" s="39"/>
      <c r="D54" s="39"/>
      <c r="E54" s="57"/>
      <c r="F54" s="29"/>
      <c r="G54" s="29"/>
      <c r="H54" s="29"/>
      <c r="I54" s="29"/>
    </row>
    <row r="55" ht="15.15" spans="2:9">
      <c r="B55" s="29" t="s">
        <v>116</v>
      </c>
      <c r="C55" s="32">
        <v>1900</v>
      </c>
      <c r="D55" s="39"/>
      <c r="E55" s="57"/>
      <c r="F55" s="29"/>
      <c r="G55" s="29"/>
      <c r="H55" s="29"/>
      <c r="I55" s="29"/>
    </row>
    <row r="56" ht="15.15" spans="2:9">
      <c r="B56" s="29" t="s">
        <v>99</v>
      </c>
      <c r="C56" s="39"/>
      <c r="D56" s="39"/>
      <c r="E56" s="57"/>
      <c r="F56" s="29"/>
      <c r="G56" s="29"/>
      <c r="H56" s="29"/>
      <c r="I56" s="29"/>
    </row>
    <row r="57" ht="15.15" spans="2:9">
      <c r="B57" s="29"/>
      <c r="C57" s="39"/>
      <c r="D57" s="39"/>
      <c r="E57" s="57"/>
      <c r="F57" s="29"/>
      <c r="G57" s="29"/>
      <c r="H57" s="29"/>
      <c r="I57" s="29"/>
    </row>
    <row r="58" ht="15.15" spans="2:9">
      <c r="B58" s="29" t="s">
        <v>117</v>
      </c>
      <c r="C58" s="32">
        <v>1980</v>
      </c>
      <c r="D58" s="32" t="s">
        <v>96</v>
      </c>
      <c r="E58" s="60"/>
      <c r="F58" s="29"/>
      <c r="G58" s="29"/>
      <c r="H58" s="29"/>
      <c r="I58" s="29"/>
    </row>
    <row r="59" spans="2:9">
      <c r="B59" s="31" t="s">
        <v>118</v>
      </c>
      <c r="C59" s="33"/>
      <c r="D59" s="33"/>
      <c r="E59" s="59"/>
      <c r="F59" s="31"/>
      <c r="G59" s="31"/>
      <c r="H59" s="31"/>
      <c r="I59" s="31"/>
    </row>
    <row r="60" ht="27.15" spans="2:9">
      <c r="B60" s="29" t="s">
        <v>119</v>
      </c>
      <c r="C60" s="32">
        <v>1981</v>
      </c>
      <c r="D60" s="32">
        <v>510</v>
      </c>
      <c r="E60" s="60"/>
      <c r="F60" s="29"/>
      <c r="G60" s="29"/>
      <c r="H60" s="29"/>
      <c r="I60" s="32" t="s">
        <v>96</v>
      </c>
    </row>
    <row r="61" ht="9" customHeight="1" spans="2:9">
      <c r="B61" s="29"/>
      <c r="C61" s="39"/>
      <c r="D61" s="39"/>
      <c r="E61" s="60"/>
      <c r="F61" s="29"/>
      <c r="G61" s="29"/>
      <c r="H61" s="29"/>
      <c r="I61" s="39"/>
    </row>
    <row r="62" ht="15.15" spans="2:9">
      <c r="B62" s="29" t="s">
        <v>120</v>
      </c>
      <c r="C62" s="32">
        <v>2000</v>
      </c>
      <c r="D62" s="32" t="s">
        <v>96</v>
      </c>
      <c r="E62" s="57">
        <v>200</v>
      </c>
      <c r="F62" s="43">
        <f>F64+F84+F93+F108</f>
        <v>18116096.08</v>
      </c>
      <c r="G62" s="29"/>
      <c r="H62" s="29"/>
      <c r="I62" s="39"/>
    </row>
    <row r="63" spans="2:9">
      <c r="B63" s="31" t="s">
        <v>99</v>
      </c>
      <c r="C63" s="33"/>
      <c r="D63" s="33"/>
      <c r="E63" s="59"/>
      <c r="F63" s="31"/>
      <c r="G63" s="31"/>
      <c r="H63" s="31"/>
      <c r="I63" s="33"/>
    </row>
    <row r="64" ht="15.15" spans="2:9">
      <c r="B64" s="29" t="s">
        <v>121</v>
      </c>
      <c r="C64" s="32">
        <v>2100</v>
      </c>
      <c r="D64" s="32">
        <v>100</v>
      </c>
      <c r="E64" s="57">
        <v>210</v>
      </c>
      <c r="F64" s="43">
        <f>F66+F67+F69</f>
        <v>9608769.66</v>
      </c>
      <c r="G64" s="29"/>
      <c r="H64" s="29"/>
      <c r="I64" s="32" t="s">
        <v>96</v>
      </c>
    </row>
    <row r="65" spans="2:9">
      <c r="B65" s="31" t="s">
        <v>99</v>
      </c>
      <c r="C65" s="33"/>
      <c r="D65" s="33"/>
      <c r="E65" s="59"/>
      <c r="F65" s="65"/>
      <c r="G65" s="31"/>
      <c r="H65" s="31"/>
      <c r="I65" s="33"/>
    </row>
    <row r="66" ht="15.15" spans="2:9">
      <c r="B66" s="29" t="s">
        <v>122</v>
      </c>
      <c r="C66" s="32">
        <v>2110</v>
      </c>
      <c r="D66" s="32">
        <v>111</v>
      </c>
      <c r="E66" s="71">
        <v>211</v>
      </c>
      <c r="F66" s="43">
        <f>Свод!R4+Свод!G4+Свод!AL4</f>
        <v>7343152.95</v>
      </c>
      <c r="G66" s="29"/>
      <c r="H66" s="29"/>
      <c r="I66" s="32" t="s">
        <v>96</v>
      </c>
    </row>
    <row r="67" ht="15.15" spans="2:9">
      <c r="B67" s="29" t="s">
        <v>123</v>
      </c>
      <c r="C67" s="32">
        <v>2120</v>
      </c>
      <c r="D67" s="32">
        <v>112</v>
      </c>
      <c r="E67" s="71">
        <v>212</v>
      </c>
      <c r="F67" s="43">
        <f>Свод!O4+Свод!E4+Свод!AD4</f>
        <v>63000</v>
      </c>
      <c r="G67" s="29"/>
      <c r="H67" s="29"/>
      <c r="I67" s="32" t="s">
        <v>96</v>
      </c>
    </row>
    <row r="68" ht="27.15" spans="2:9">
      <c r="B68" s="29" t="s">
        <v>124</v>
      </c>
      <c r="C68" s="32">
        <v>2130</v>
      </c>
      <c r="D68" s="32">
        <v>113</v>
      </c>
      <c r="E68" s="72">
        <v>213</v>
      </c>
      <c r="F68" s="43"/>
      <c r="G68" s="29"/>
      <c r="H68" s="29"/>
      <c r="I68" s="32" t="s">
        <v>96</v>
      </c>
    </row>
    <row r="69" ht="27.15" spans="2:9">
      <c r="B69" s="29" t="s">
        <v>125</v>
      </c>
      <c r="C69" s="32">
        <v>2140</v>
      </c>
      <c r="D69" s="32">
        <v>119</v>
      </c>
      <c r="E69" s="66">
        <v>213</v>
      </c>
      <c r="F69" s="37">
        <f>F71</f>
        <v>2202616.71</v>
      </c>
      <c r="G69" s="29"/>
      <c r="H69" s="29"/>
      <c r="I69" s="32" t="s">
        <v>96</v>
      </c>
    </row>
    <row r="70" spans="2:9">
      <c r="B70" s="31" t="s">
        <v>99</v>
      </c>
      <c r="C70" s="33"/>
      <c r="D70" s="33"/>
      <c r="E70" s="59"/>
      <c r="F70" s="31"/>
      <c r="G70" s="31"/>
      <c r="H70" s="31"/>
      <c r="I70" s="52" t="s">
        <v>96</v>
      </c>
    </row>
    <row r="71" ht="15.15" spans="2:9">
      <c r="B71" s="29" t="s">
        <v>126</v>
      </c>
      <c r="C71" s="32">
        <v>2141</v>
      </c>
      <c r="D71" s="32">
        <v>119</v>
      </c>
      <c r="E71" s="71">
        <v>213</v>
      </c>
      <c r="F71" s="43">
        <f>Свод!H4+Свод!S4+Свод!AM4</f>
        <v>2202616.71</v>
      </c>
      <c r="G71" s="29"/>
      <c r="H71" s="29"/>
      <c r="I71" s="39"/>
    </row>
    <row r="72" ht="15.15" spans="2:9">
      <c r="B72" s="29" t="s">
        <v>127</v>
      </c>
      <c r="C72" s="32">
        <v>2142</v>
      </c>
      <c r="D72" s="32">
        <v>119</v>
      </c>
      <c r="E72" s="60"/>
      <c r="F72" s="29"/>
      <c r="G72" s="29"/>
      <c r="H72" s="29"/>
      <c r="I72" s="32" t="s">
        <v>96</v>
      </c>
    </row>
    <row r="73" spans="2:10">
      <c r="B73" s="11"/>
      <c r="J73" s="70"/>
    </row>
    <row r="74" ht="15.15" spans="2:10">
      <c r="B74" s="11"/>
      <c r="J74" s="70">
        <f>F30+F32-F62</f>
        <v>0</v>
      </c>
    </row>
    <row r="75" ht="26.25" customHeight="1" spans="2:9">
      <c r="B75" s="23" t="s">
        <v>85</v>
      </c>
      <c r="C75" s="24" t="s">
        <v>86</v>
      </c>
      <c r="D75" s="24" t="s">
        <v>87</v>
      </c>
      <c r="E75" s="75" t="s">
        <v>88</v>
      </c>
      <c r="F75" s="25" t="s">
        <v>89</v>
      </c>
      <c r="G75" s="26"/>
      <c r="H75" s="26"/>
      <c r="I75" s="69"/>
    </row>
    <row r="76" ht="53.55" spans="2:9">
      <c r="B76" s="27"/>
      <c r="C76" s="28"/>
      <c r="D76" s="28"/>
      <c r="E76" s="57" t="s">
        <v>90</v>
      </c>
      <c r="F76" s="28" t="s">
        <v>91</v>
      </c>
      <c r="G76" s="27" t="s">
        <v>92</v>
      </c>
      <c r="H76" s="27" t="s">
        <v>93</v>
      </c>
      <c r="I76" s="27" t="s">
        <v>94</v>
      </c>
    </row>
    <row r="77" ht="15.15" spans="2:9">
      <c r="B77" s="27">
        <v>1</v>
      </c>
      <c r="C77" s="27">
        <v>2</v>
      </c>
      <c r="D77" s="27">
        <v>3</v>
      </c>
      <c r="E77" s="57">
        <v>4</v>
      </c>
      <c r="F77" s="28">
        <v>5</v>
      </c>
      <c r="G77" s="27">
        <v>6</v>
      </c>
      <c r="H77" s="27">
        <v>7</v>
      </c>
      <c r="I77" s="27">
        <v>8</v>
      </c>
    </row>
    <row r="78" ht="27.15" spans="2:9">
      <c r="B78" s="29" t="s">
        <v>128</v>
      </c>
      <c r="C78" s="32">
        <v>2150</v>
      </c>
      <c r="D78" s="32">
        <v>131</v>
      </c>
      <c r="E78" s="57"/>
      <c r="F78" s="29"/>
      <c r="G78" s="29"/>
      <c r="H78" s="29"/>
      <c r="I78" s="32" t="s">
        <v>96</v>
      </c>
    </row>
    <row r="79" ht="24" customHeight="1" spans="2:9">
      <c r="B79" s="29" t="s">
        <v>129</v>
      </c>
      <c r="C79" s="32">
        <v>2160</v>
      </c>
      <c r="D79" s="32">
        <v>133</v>
      </c>
      <c r="E79" s="57"/>
      <c r="F79" s="29"/>
      <c r="G79" s="29"/>
      <c r="H79" s="29"/>
      <c r="I79" s="32" t="s">
        <v>96</v>
      </c>
    </row>
    <row r="80" ht="27.15" spans="2:9">
      <c r="B80" s="29" t="s">
        <v>130</v>
      </c>
      <c r="C80" s="32">
        <v>2170</v>
      </c>
      <c r="D80" s="32">
        <v>134</v>
      </c>
      <c r="E80" s="57"/>
      <c r="F80" s="29"/>
      <c r="G80" s="29"/>
      <c r="H80" s="29"/>
      <c r="I80" s="32" t="s">
        <v>96</v>
      </c>
    </row>
    <row r="81" ht="26.4" spans="2:9">
      <c r="B81" s="31" t="s">
        <v>131</v>
      </c>
      <c r="C81" s="52">
        <v>2180</v>
      </c>
      <c r="D81" s="52">
        <v>139</v>
      </c>
      <c r="E81" s="76"/>
      <c r="F81" s="31"/>
      <c r="G81" s="31"/>
      <c r="H81" s="31"/>
      <c r="I81" s="33"/>
    </row>
    <row r="82" ht="15.15" spans="2:9">
      <c r="B82" s="29" t="s">
        <v>99</v>
      </c>
      <c r="C82" s="32">
        <v>2181</v>
      </c>
      <c r="D82" s="32">
        <v>139</v>
      </c>
      <c r="E82" s="57"/>
      <c r="F82" s="29"/>
      <c r="G82" s="29"/>
      <c r="H82" s="29"/>
      <c r="I82" s="32" t="s">
        <v>96</v>
      </c>
    </row>
    <row r="83" ht="15.15" spans="2:9">
      <c r="B83" s="29" t="s">
        <v>132</v>
      </c>
      <c r="C83" s="32"/>
      <c r="D83" s="32"/>
      <c r="E83" s="57"/>
      <c r="F83" s="29"/>
      <c r="G83" s="29"/>
      <c r="H83" s="29"/>
      <c r="I83" s="32" t="s">
        <v>96</v>
      </c>
    </row>
    <row r="84" ht="15.15" spans="2:9">
      <c r="B84" s="29" t="s">
        <v>133</v>
      </c>
      <c r="C84" s="32">
        <v>2200</v>
      </c>
      <c r="D84" s="32">
        <v>300</v>
      </c>
      <c r="E84" s="57">
        <v>262</v>
      </c>
      <c r="F84" s="29">
        <f>F88</f>
        <v>0</v>
      </c>
      <c r="G84" s="29"/>
      <c r="H84" s="29"/>
      <c r="I84" s="32" t="s">
        <v>96</v>
      </c>
    </row>
    <row r="85" spans="2:9">
      <c r="B85" s="31" t="s">
        <v>99</v>
      </c>
      <c r="C85" s="33"/>
      <c r="D85" s="33"/>
      <c r="E85" s="76"/>
      <c r="F85" s="31"/>
      <c r="G85" s="31"/>
      <c r="H85" s="31"/>
      <c r="I85" s="52" t="s">
        <v>96</v>
      </c>
    </row>
    <row r="86" ht="27.15" spans="2:9">
      <c r="B86" s="29" t="s">
        <v>134</v>
      </c>
      <c r="C86" s="32">
        <v>2210</v>
      </c>
      <c r="D86" s="32">
        <v>320</v>
      </c>
      <c r="E86" s="57">
        <v>262</v>
      </c>
      <c r="F86" s="29">
        <f>F88</f>
        <v>0</v>
      </c>
      <c r="G86" s="29"/>
      <c r="H86" s="29"/>
      <c r="I86" s="39"/>
    </row>
    <row r="87" spans="2:9">
      <c r="B87" s="31" t="s">
        <v>118</v>
      </c>
      <c r="C87" s="33"/>
      <c r="D87" s="33"/>
      <c r="E87" s="76"/>
      <c r="F87" s="31"/>
      <c r="G87" s="31"/>
      <c r="H87" s="31"/>
      <c r="I87" s="33"/>
    </row>
    <row r="88" ht="27.15" spans="2:9">
      <c r="B88" s="29" t="s">
        <v>135</v>
      </c>
      <c r="C88" s="32">
        <v>2211</v>
      </c>
      <c r="D88" s="32">
        <v>321</v>
      </c>
      <c r="E88" s="71">
        <v>262</v>
      </c>
      <c r="F88" s="47">
        <f>Свод!F4</f>
        <v>0</v>
      </c>
      <c r="G88" s="29"/>
      <c r="H88" s="29"/>
      <c r="I88" s="32" t="s">
        <v>96</v>
      </c>
    </row>
    <row r="89" ht="15.15" spans="2:9">
      <c r="B89" s="29"/>
      <c r="C89" s="39"/>
      <c r="D89" s="39"/>
      <c r="E89" s="57"/>
      <c r="F89" s="29"/>
      <c r="G89" s="29"/>
      <c r="H89" s="29"/>
      <c r="I89" s="39"/>
    </row>
    <row r="90" ht="27.15" spans="2:9">
      <c r="B90" s="29" t="s">
        <v>136</v>
      </c>
      <c r="C90" s="32">
        <v>2220</v>
      </c>
      <c r="D90" s="32">
        <v>340</v>
      </c>
      <c r="E90" s="57"/>
      <c r="F90" s="29"/>
      <c r="G90" s="29"/>
      <c r="H90" s="29"/>
      <c r="I90" s="32" t="s">
        <v>96</v>
      </c>
    </row>
    <row r="91" ht="40.35" spans="2:9">
      <c r="B91" s="29" t="s">
        <v>137</v>
      </c>
      <c r="C91" s="32">
        <v>2230</v>
      </c>
      <c r="D91" s="32">
        <v>350</v>
      </c>
      <c r="E91" s="57"/>
      <c r="F91" s="29"/>
      <c r="G91" s="29"/>
      <c r="H91" s="29"/>
      <c r="I91" s="32" t="s">
        <v>96</v>
      </c>
    </row>
    <row r="92" ht="27.15" spans="2:9">
      <c r="B92" s="29" t="s">
        <v>138</v>
      </c>
      <c r="C92" s="32">
        <v>2240</v>
      </c>
      <c r="D92" s="32">
        <v>360</v>
      </c>
      <c r="E92" s="57"/>
      <c r="F92" s="29"/>
      <c r="G92" s="29"/>
      <c r="H92" s="29"/>
      <c r="I92" s="32" t="s">
        <v>96</v>
      </c>
    </row>
    <row r="93" ht="15.15" spans="2:9">
      <c r="B93" s="29" t="s">
        <v>139</v>
      </c>
      <c r="C93" s="32">
        <v>2300</v>
      </c>
      <c r="D93" s="32">
        <v>850</v>
      </c>
      <c r="E93" s="57">
        <v>290</v>
      </c>
      <c r="F93" s="43">
        <f>F95+F96+F97</f>
        <v>1539.89</v>
      </c>
      <c r="G93" s="29"/>
      <c r="H93" s="29"/>
      <c r="I93" s="32" t="s">
        <v>96</v>
      </c>
    </row>
    <row r="94" spans="2:9">
      <c r="B94" s="31" t="s">
        <v>118</v>
      </c>
      <c r="C94" s="33"/>
      <c r="D94" s="33"/>
      <c r="E94" s="76"/>
      <c r="F94" s="31"/>
      <c r="G94" s="31"/>
      <c r="H94" s="31"/>
      <c r="I94" s="52"/>
    </row>
    <row r="95" ht="15.15" spans="2:9">
      <c r="B95" s="29" t="s">
        <v>140</v>
      </c>
      <c r="C95" s="32">
        <v>2310</v>
      </c>
      <c r="D95" s="32">
        <v>851</v>
      </c>
      <c r="E95" s="71">
        <v>291</v>
      </c>
      <c r="F95" s="47">
        <f>Свод!I4</f>
        <v>0</v>
      </c>
      <c r="G95" s="29"/>
      <c r="H95" s="29"/>
      <c r="I95" s="32" t="s">
        <v>96</v>
      </c>
    </row>
    <row r="96" ht="27.15" spans="2:9">
      <c r="B96" s="29" t="s">
        <v>141</v>
      </c>
      <c r="C96" s="32">
        <v>2320</v>
      </c>
      <c r="D96" s="32">
        <v>852</v>
      </c>
      <c r="E96" s="71">
        <v>292</v>
      </c>
      <c r="F96" s="47">
        <f>Свод!J4</f>
        <v>0</v>
      </c>
      <c r="G96" s="29"/>
      <c r="H96" s="29"/>
      <c r="I96" s="32" t="s">
        <v>96</v>
      </c>
    </row>
    <row r="97" ht="15.15" spans="2:9">
      <c r="B97" s="29" t="s">
        <v>142</v>
      </c>
      <c r="C97" s="32">
        <v>2330</v>
      </c>
      <c r="D97" s="32">
        <v>853</v>
      </c>
      <c r="E97" s="71">
        <v>293</v>
      </c>
      <c r="F97" s="47">
        <f>Свод!K4</f>
        <v>1539.89</v>
      </c>
      <c r="G97" s="29"/>
      <c r="H97" s="29"/>
      <c r="I97" s="32" t="s">
        <v>96</v>
      </c>
    </row>
    <row r="98" ht="15.15" spans="2:9">
      <c r="B98" s="29" t="s">
        <v>143</v>
      </c>
      <c r="C98" s="32">
        <v>2400</v>
      </c>
      <c r="D98" s="32" t="s">
        <v>96</v>
      </c>
      <c r="E98" s="57"/>
      <c r="F98" s="29"/>
      <c r="G98" s="29"/>
      <c r="H98" s="29"/>
      <c r="I98" s="32" t="s">
        <v>96</v>
      </c>
    </row>
    <row r="99" spans="2:9">
      <c r="B99" s="31" t="s">
        <v>118</v>
      </c>
      <c r="C99" s="33"/>
      <c r="D99" s="33"/>
      <c r="E99" s="76"/>
      <c r="F99" s="31"/>
      <c r="G99" s="31"/>
      <c r="H99" s="31"/>
      <c r="I99" s="33"/>
    </row>
    <row r="100" ht="15.15" spans="2:9">
      <c r="B100" s="29" t="s">
        <v>144</v>
      </c>
      <c r="C100" s="32">
        <v>2410</v>
      </c>
      <c r="D100" s="32">
        <v>613</v>
      </c>
      <c r="E100" s="57"/>
      <c r="F100" s="31"/>
      <c r="G100" s="31"/>
      <c r="H100" s="31"/>
      <c r="I100" s="33"/>
    </row>
    <row r="101" ht="15.15" spans="2:9">
      <c r="B101" s="29" t="s">
        <v>145</v>
      </c>
      <c r="C101" s="32">
        <v>2420</v>
      </c>
      <c r="D101" s="32">
        <v>623</v>
      </c>
      <c r="E101" s="57"/>
      <c r="F101" s="31"/>
      <c r="G101" s="31"/>
      <c r="H101" s="31"/>
      <c r="I101" s="33"/>
    </row>
    <row r="102" ht="27.15" spans="2:9">
      <c r="B102" s="29" t="s">
        <v>146</v>
      </c>
      <c r="C102" s="32">
        <v>2430</v>
      </c>
      <c r="D102" s="32">
        <v>634</v>
      </c>
      <c r="E102" s="57"/>
      <c r="F102" s="31"/>
      <c r="G102" s="31"/>
      <c r="H102" s="31"/>
      <c r="I102" s="33"/>
    </row>
    <row r="103" ht="15.15" spans="2:9">
      <c r="B103" s="29" t="s">
        <v>147</v>
      </c>
      <c r="C103" s="32">
        <v>2440</v>
      </c>
      <c r="D103" s="32">
        <v>810</v>
      </c>
      <c r="E103" s="57"/>
      <c r="F103" s="29"/>
      <c r="G103" s="29"/>
      <c r="H103" s="29"/>
      <c r="I103" s="32" t="s">
        <v>96</v>
      </c>
    </row>
    <row r="104" ht="15.15" spans="2:9">
      <c r="B104" s="29" t="s">
        <v>148</v>
      </c>
      <c r="C104" s="32">
        <v>2450</v>
      </c>
      <c r="D104" s="32">
        <v>862</v>
      </c>
      <c r="E104" s="57"/>
      <c r="F104" s="29"/>
      <c r="G104" s="29"/>
      <c r="H104" s="29"/>
      <c r="I104" s="32" t="s">
        <v>96</v>
      </c>
    </row>
    <row r="105" ht="27.15" spans="2:9">
      <c r="B105" s="29" t="s">
        <v>149</v>
      </c>
      <c r="C105" s="32">
        <v>2460</v>
      </c>
      <c r="D105" s="32">
        <v>863</v>
      </c>
      <c r="E105" s="57"/>
      <c r="F105" s="29"/>
      <c r="G105" s="29"/>
      <c r="H105" s="29"/>
      <c r="I105" s="32" t="s">
        <v>96</v>
      </c>
    </row>
    <row r="106" ht="15.15" spans="2:9">
      <c r="B106" s="29" t="s">
        <v>150</v>
      </c>
      <c r="C106" s="32">
        <v>2500</v>
      </c>
      <c r="D106" s="32" t="s">
        <v>96</v>
      </c>
      <c r="E106" s="60"/>
      <c r="F106" s="29"/>
      <c r="G106" s="29"/>
      <c r="H106" s="29"/>
      <c r="I106" s="32" t="s">
        <v>96</v>
      </c>
    </row>
    <row r="107" ht="27.15" spans="2:9">
      <c r="B107" s="29" t="s">
        <v>151</v>
      </c>
      <c r="C107" s="32">
        <v>2520</v>
      </c>
      <c r="D107" s="32">
        <v>831</v>
      </c>
      <c r="E107" s="60"/>
      <c r="F107" s="29"/>
      <c r="G107" s="29"/>
      <c r="H107" s="29"/>
      <c r="I107" s="32" t="s">
        <v>96</v>
      </c>
    </row>
    <row r="108" ht="15.15" spans="2:9">
      <c r="B108" s="29" t="s">
        <v>152</v>
      </c>
      <c r="C108" s="32">
        <v>2600</v>
      </c>
      <c r="D108" s="32" t="s">
        <v>96</v>
      </c>
      <c r="E108" s="57">
        <v>220</v>
      </c>
      <c r="F108" s="43">
        <f>F112+F117+F120+F119</f>
        <v>8505786.53</v>
      </c>
      <c r="G108" s="29"/>
      <c r="H108" s="29"/>
      <c r="I108" s="29"/>
    </row>
    <row r="109" spans="2:9">
      <c r="B109" s="31" t="s">
        <v>99</v>
      </c>
      <c r="C109" s="33"/>
      <c r="D109" s="33"/>
      <c r="E109" s="59"/>
      <c r="F109" s="31"/>
      <c r="G109" s="31"/>
      <c r="H109" s="31"/>
      <c r="I109" s="31"/>
    </row>
    <row r="110" ht="27.15" spans="2:9">
      <c r="B110" s="29" t="s">
        <v>153</v>
      </c>
      <c r="C110" s="32">
        <v>2610</v>
      </c>
      <c r="D110" s="32">
        <v>241</v>
      </c>
      <c r="E110" s="60"/>
      <c r="F110" s="29"/>
      <c r="G110" s="29"/>
      <c r="H110" s="29"/>
      <c r="I110" s="29"/>
    </row>
    <row r="111" ht="27.15" spans="2:9">
      <c r="B111" s="29" t="s">
        <v>154</v>
      </c>
      <c r="C111" s="32">
        <v>2620</v>
      </c>
      <c r="D111" s="32">
        <v>242</v>
      </c>
      <c r="E111" s="60"/>
      <c r="F111" s="29"/>
      <c r="G111" s="29"/>
      <c r="H111" s="29"/>
      <c r="I111" s="29"/>
    </row>
    <row r="112" ht="27.15" spans="2:9">
      <c r="B112" s="29" t="s">
        <v>155</v>
      </c>
      <c r="C112" s="32">
        <v>2630</v>
      </c>
      <c r="D112" s="32">
        <v>243</v>
      </c>
      <c r="E112" s="66">
        <v>220</v>
      </c>
      <c r="F112" s="47">
        <f>Свод!AC4+Свод!L4</f>
        <v>7424442.49</v>
      </c>
      <c r="G112" s="29"/>
      <c r="H112" s="29"/>
      <c r="I112" s="29"/>
    </row>
    <row r="113" ht="15.15" spans="2:2">
      <c r="B113" s="11"/>
    </row>
    <row r="114" ht="26.25" customHeight="1" spans="2:9">
      <c r="B114" s="23" t="s">
        <v>85</v>
      </c>
      <c r="C114" s="24" t="s">
        <v>86</v>
      </c>
      <c r="D114" s="24" t="s">
        <v>87</v>
      </c>
      <c r="E114" s="75" t="s">
        <v>88</v>
      </c>
      <c r="F114" s="25" t="s">
        <v>89</v>
      </c>
      <c r="G114" s="26"/>
      <c r="H114" s="26"/>
      <c r="I114" s="69"/>
    </row>
    <row r="115" ht="53.55" spans="2:9">
      <c r="B115" s="27"/>
      <c r="C115" s="28"/>
      <c r="D115" s="28"/>
      <c r="E115" s="57" t="s">
        <v>90</v>
      </c>
      <c r="F115" s="28" t="s">
        <v>91</v>
      </c>
      <c r="G115" s="27" t="s">
        <v>92</v>
      </c>
      <c r="H115" s="27" t="s">
        <v>93</v>
      </c>
      <c r="I115" s="27" t="s">
        <v>94</v>
      </c>
    </row>
    <row r="116" ht="26.25" customHeight="1" spans="2:10">
      <c r="B116" s="27">
        <v>1</v>
      </c>
      <c r="C116" s="27">
        <v>2</v>
      </c>
      <c r="D116" s="27">
        <v>3</v>
      </c>
      <c r="E116" s="57">
        <v>4</v>
      </c>
      <c r="F116" s="28">
        <v>5</v>
      </c>
      <c r="G116" s="27">
        <v>6</v>
      </c>
      <c r="H116" s="27">
        <v>7</v>
      </c>
      <c r="I116" s="27">
        <v>8</v>
      </c>
      <c r="J116" s="70"/>
    </row>
    <row r="117" ht="15.15" spans="2:9">
      <c r="B117" s="29" t="s">
        <v>156</v>
      </c>
      <c r="C117" s="32">
        <v>2640</v>
      </c>
      <c r="D117" s="27">
        <v>244</v>
      </c>
      <c r="E117" s="71">
        <v>220</v>
      </c>
      <c r="F117" s="47">
        <f>Свод!D4+Свод!P4+Свод!AA4+Свод!AB4+Свод!AI4+Свод!AK4+Свод!AN4</f>
        <v>804235.93</v>
      </c>
      <c r="G117" s="29"/>
      <c r="H117" s="29"/>
      <c r="I117" s="29"/>
    </row>
    <row r="118" ht="27.15" spans="2:9">
      <c r="B118" s="29" t="s">
        <v>157</v>
      </c>
      <c r="C118" s="32">
        <v>2650</v>
      </c>
      <c r="D118" s="78">
        <v>246</v>
      </c>
      <c r="E118" s="60"/>
      <c r="F118" s="29"/>
      <c r="G118" s="29"/>
      <c r="H118" s="29"/>
      <c r="I118" s="29"/>
    </row>
    <row r="119" ht="15.15" spans="2:9">
      <c r="B119" s="29" t="s">
        <v>158</v>
      </c>
      <c r="C119" s="32">
        <v>2660</v>
      </c>
      <c r="D119" s="27">
        <v>247</v>
      </c>
      <c r="E119" s="57">
        <v>223</v>
      </c>
      <c r="F119" s="30">
        <f>Свод!M4+Свод!AP4</f>
        <v>277108.11</v>
      </c>
      <c r="G119" s="29"/>
      <c r="H119" s="29"/>
      <c r="I119" s="29"/>
    </row>
    <row r="120" ht="27.15" spans="2:9">
      <c r="B120" s="29" t="s">
        <v>159</v>
      </c>
      <c r="C120" s="32">
        <v>2700</v>
      </c>
      <c r="D120" s="27">
        <v>400</v>
      </c>
      <c r="E120" s="60">
        <f>E122+E123</f>
        <v>0</v>
      </c>
      <c r="F120" s="29">
        <f>F122+F123</f>
        <v>0</v>
      </c>
      <c r="G120" s="29"/>
      <c r="H120" s="29"/>
      <c r="I120" s="29"/>
    </row>
    <row r="121" spans="2:9">
      <c r="B121" s="31" t="s">
        <v>99</v>
      </c>
      <c r="C121" s="33"/>
      <c r="D121" s="31"/>
      <c r="E121" s="59"/>
      <c r="F121" s="31"/>
      <c r="G121" s="31"/>
      <c r="H121" s="31"/>
      <c r="I121" s="31"/>
    </row>
    <row r="122" ht="27.15" spans="2:9">
      <c r="B122" s="29" t="s">
        <v>160</v>
      </c>
      <c r="C122" s="32">
        <v>2710</v>
      </c>
      <c r="D122" s="27">
        <v>406</v>
      </c>
      <c r="E122" s="48"/>
      <c r="F122" s="29"/>
      <c r="G122" s="29"/>
      <c r="H122" s="29"/>
      <c r="I122" s="29"/>
    </row>
    <row r="123" ht="27.15" spans="2:9">
      <c r="B123" s="29" t="s">
        <v>161</v>
      </c>
      <c r="C123" s="32">
        <v>2720</v>
      </c>
      <c r="D123" s="27">
        <v>407</v>
      </c>
      <c r="E123" s="48"/>
      <c r="F123" s="42">
        <f>Свод!AF4</f>
        <v>0</v>
      </c>
      <c r="G123" s="29"/>
      <c r="H123" s="29"/>
      <c r="I123" s="29"/>
    </row>
    <row r="124" ht="15.15" spans="2:9">
      <c r="B124" s="29" t="s">
        <v>162</v>
      </c>
      <c r="C124" s="32">
        <v>3000</v>
      </c>
      <c r="D124" s="27">
        <v>100</v>
      </c>
      <c r="E124" s="60"/>
      <c r="F124" s="29"/>
      <c r="G124" s="29"/>
      <c r="H124" s="29"/>
      <c r="I124" s="27" t="s">
        <v>96</v>
      </c>
    </row>
    <row r="125" spans="2:9">
      <c r="B125" s="31" t="s">
        <v>99</v>
      </c>
      <c r="C125" s="33"/>
      <c r="D125" s="31"/>
      <c r="E125" s="59"/>
      <c r="F125" s="31"/>
      <c r="G125" s="31"/>
      <c r="H125" s="31"/>
      <c r="I125" s="31"/>
    </row>
    <row r="126" ht="15.15" spans="2:9">
      <c r="B126" s="29" t="s">
        <v>163</v>
      </c>
      <c r="C126" s="32">
        <v>3010</v>
      </c>
      <c r="D126" s="29"/>
      <c r="E126" s="60"/>
      <c r="F126" s="29"/>
      <c r="G126" s="29"/>
      <c r="H126" s="29"/>
      <c r="I126" s="27" t="s">
        <v>96</v>
      </c>
    </row>
    <row r="127" ht="15.15" spans="2:9">
      <c r="B127" s="29" t="s">
        <v>164</v>
      </c>
      <c r="C127" s="32">
        <v>3020</v>
      </c>
      <c r="D127" s="29"/>
      <c r="E127" s="60"/>
      <c r="F127" s="29"/>
      <c r="G127" s="29"/>
      <c r="H127" s="29"/>
      <c r="I127" s="27" t="s">
        <v>96</v>
      </c>
    </row>
    <row r="128" ht="15.15" spans="2:9">
      <c r="B128" s="29" t="s">
        <v>165</v>
      </c>
      <c r="C128" s="32">
        <v>3030</v>
      </c>
      <c r="D128" s="29"/>
      <c r="E128" s="60"/>
      <c r="F128" s="29"/>
      <c r="G128" s="29"/>
      <c r="H128" s="29"/>
      <c r="I128" s="27" t="s">
        <v>96</v>
      </c>
    </row>
    <row r="129" ht="15.15" spans="2:9">
      <c r="B129" s="29" t="s">
        <v>166</v>
      </c>
      <c r="C129" s="32">
        <v>4000</v>
      </c>
      <c r="D129" s="27" t="s">
        <v>96</v>
      </c>
      <c r="E129" s="60"/>
      <c r="F129" s="29"/>
      <c r="G129" s="29"/>
      <c r="H129" s="29"/>
      <c r="I129" s="27" t="s">
        <v>96</v>
      </c>
    </row>
    <row r="130" spans="2:9">
      <c r="B130" s="31" t="s">
        <v>118</v>
      </c>
      <c r="C130" s="33"/>
      <c r="D130" s="31"/>
      <c r="E130" s="59"/>
      <c r="F130" s="31"/>
      <c r="G130" s="31"/>
      <c r="H130" s="31"/>
      <c r="I130" s="31"/>
    </row>
    <row r="131" ht="15.15" spans="2:9">
      <c r="B131" s="29" t="s">
        <v>167</v>
      </c>
      <c r="C131" s="32">
        <v>4010</v>
      </c>
      <c r="D131" s="27">
        <v>610</v>
      </c>
      <c r="E131" s="60"/>
      <c r="F131" s="29"/>
      <c r="G131" s="29"/>
      <c r="H131" s="29"/>
      <c r="I131" s="27" t="s">
        <v>96</v>
      </c>
    </row>
    <row r="132" ht="15.15" spans="2:9">
      <c r="B132" s="29"/>
      <c r="C132" s="39"/>
      <c r="D132" s="29"/>
      <c r="E132" s="60"/>
      <c r="F132" s="29"/>
      <c r="G132" s="29"/>
      <c r="H132" s="29"/>
      <c r="I132" s="29"/>
    </row>
    <row r="133" spans="2:9">
      <c r="B133" s="50"/>
      <c r="C133" s="51"/>
      <c r="D133" s="50"/>
      <c r="E133" s="94"/>
      <c r="F133" s="50"/>
      <c r="G133" s="50"/>
      <c r="H133" s="50"/>
      <c r="I133" s="50"/>
    </row>
    <row r="134" spans="2:2">
      <c r="B134" s="11"/>
    </row>
    <row r="135" ht="17.4" spans="2:10">
      <c r="B135" s="22" t="s">
        <v>168</v>
      </c>
      <c r="J135" s="70">
        <f>F108-G140</f>
        <v>0</v>
      </c>
    </row>
    <row r="136" ht="15.15" spans="2:2">
      <c r="B136" s="11"/>
    </row>
    <row r="137" ht="15.15" spans="1:10">
      <c r="A137" s="23" t="s">
        <v>169</v>
      </c>
      <c r="B137" s="24" t="s">
        <v>85</v>
      </c>
      <c r="C137" s="24" t="s">
        <v>170</v>
      </c>
      <c r="D137" s="24" t="s">
        <v>171</v>
      </c>
      <c r="E137" s="24" t="s">
        <v>172</v>
      </c>
      <c r="F137" s="79"/>
      <c r="G137" s="80" t="s">
        <v>89</v>
      </c>
      <c r="H137" s="81"/>
      <c r="I137" s="81"/>
      <c r="J137" s="84"/>
    </row>
    <row r="138" ht="53.55" spans="1:10">
      <c r="A138" s="27"/>
      <c r="B138" s="28"/>
      <c r="C138" s="28"/>
      <c r="D138" s="28"/>
      <c r="E138" s="28"/>
      <c r="F138" s="27" t="s">
        <v>173</v>
      </c>
      <c r="G138" s="28" t="s">
        <v>91</v>
      </c>
      <c r="H138" s="27" t="s">
        <v>92</v>
      </c>
      <c r="I138" s="27" t="s">
        <v>93</v>
      </c>
      <c r="J138" s="27" t="s">
        <v>94</v>
      </c>
    </row>
    <row r="139" ht="15.75" customHeight="1" spans="1:10">
      <c r="A139" s="27">
        <v>1</v>
      </c>
      <c r="B139" s="27">
        <v>2</v>
      </c>
      <c r="C139" s="27">
        <v>3</v>
      </c>
      <c r="D139" s="27">
        <v>4</v>
      </c>
      <c r="E139" s="27"/>
      <c r="F139" s="27"/>
      <c r="G139" s="64">
        <v>5</v>
      </c>
      <c r="H139" s="27">
        <v>6</v>
      </c>
      <c r="I139" s="27">
        <v>7</v>
      </c>
      <c r="J139" s="27">
        <v>8</v>
      </c>
    </row>
    <row r="140" ht="15.15" spans="1:10">
      <c r="A140" s="27">
        <v>1</v>
      </c>
      <c r="B140" s="29" t="s">
        <v>176</v>
      </c>
      <c r="C140" s="27">
        <v>26000</v>
      </c>
      <c r="D140" s="27" t="s">
        <v>96</v>
      </c>
      <c r="E140" s="82" t="s">
        <v>177</v>
      </c>
      <c r="F140" s="82" t="s">
        <v>96</v>
      </c>
      <c r="G140" s="30">
        <f>G149+G144</f>
        <v>8505786.53</v>
      </c>
      <c r="H140" s="29"/>
      <c r="I140" s="29"/>
      <c r="J140" s="29"/>
    </row>
    <row r="141" spans="1:10">
      <c r="A141" s="31"/>
      <c r="B141" s="31" t="s">
        <v>99</v>
      </c>
      <c r="C141" s="31"/>
      <c r="D141" s="31"/>
      <c r="E141" s="31"/>
      <c r="F141" s="31"/>
      <c r="G141" s="83"/>
      <c r="H141" s="31"/>
      <c r="I141" s="31"/>
      <c r="J141" s="31"/>
    </row>
    <row r="142" ht="129.75" customHeight="1" spans="1:10">
      <c r="A142" s="27" t="s">
        <v>178</v>
      </c>
      <c r="B142" s="29" t="s">
        <v>179</v>
      </c>
      <c r="C142" s="32">
        <v>26100</v>
      </c>
      <c r="D142" s="32" t="s">
        <v>96</v>
      </c>
      <c r="E142" s="32"/>
      <c r="F142" s="32" t="s">
        <v>96</v>
      </c>
      <c r="G142" s="40"/>
      <c r="H142" s="36"/>
      <c r="I142" s="36"/>
      <c r="J142" s="36"/>
    </row>
    <row r="143" ht="40.95" spans="1:10">
      <c r="A143" s="27" t="s">
        <v>180</v>
      </c>
      <c r="B143" s="29" t="s">
        <v>181</v>
      </c>
      <c r="C143" s="32">
        <v>26200</v>
      </c>
      <c r="D143" s="32" t="s">
        <v>96</v>
      </c>
      <c r="E143" s="32"/>
      <c r="F143" s="32" t="s">
        <v>96</v>
      </c>
      <c r="G143" s="40"/>
      <c r="H143" s="36"/>
      <c r="I143" s="36"/>
      <c r="J143" s="36"/>
    </row>
    <row r="144" ht="40.95" spans="1:10">
      <c r="A144" s="27" t="s">
        <v>182</v>
      </c>
      <c r="B144" s="29" t="s">
        <v>183</v>
      </c>
      <c r="C144" s="32">
        <v>26300</v>
      </c>
      <c r="D144" s="32" t="s">
        <v>96</v>
      </c>
      <c r="E144" s="82" t="s">
        <v>177</v>
      </c>
      <c r="F144" s="82" t="s">
        <v>96</v>
      </c>
      <c r="G144" s="42">
        <f>Свод!AV4+Свод!AW4+Свод!AX4</f>
        <v>0</v>
      </c>
      <c r="H144" s="36"/>
      <c r="I144" s="36"/>
      <c r="J144" s="36"/>
    </row>
    <row r="145" ht="15.15" spans="1:10">
      <c r="A145" s="53" t="s">
        <v>184</v>
      </c>
      <c r="B145" s="29" t="s">
        <v>185</v>
      </c>
      <c r="C145" s="32">
        <v>26310</v>
      </c>
      <c r="D145" s="32"/>
      <c r="E145" s="32" t="s">
        <v>96</v>
      </c>
      <c r="F145" s="32" t="s">
        <v>96</v>
      </c>
      <c r="G145" s="42"/>
      <c r="H145" s="36"/>
      <c r="I145" s="36"/>
      <c r="J145" s="36"/>
    </row>
    <row r="146" ht="15.15" spans="1:10">
      <c r="A146" s="53" t="s">
        <v>186</v>
      </c>
      <c r="B146" s="29" t="s">
        <v>118</v>
      </c>
      <c r="C146" s="32" t="s">
        <v>187</v>
      </c>
      <c r="D146" s="32"/>
      <c r="E146" s="32"/>
      <c r="F146" s="32" t="s">
        <v>96</v>
      </c>
      <c r="G146" s="42"/>
      <c r="H146" s="36"/>
      <c r="I146" s="36"/>
      <c r="J146" s="36"/>
    </row>
    <row r="147" ht="15.15" spans="1:10">
      <c r="A147" s="53" t="s">
        <v>188</v>
      </c>
      <c r="B147" s="29" t="s">
        <v>189</v>
      </c>
      <c r="C147" s="32" t="s">
        <v>190</v>
      </c>
      <c r="D147" s="32"/>
      <c r="E147" s="32"/>
      <c r="F147" s="32"/>
      <c r="G147" s="42"/>
      <c r="H147" s="36"/>
      <c r="I147" s="36"/>
      <c r="J147" s="36"/>
    </row>
    <row r="148" ht="15.15" spans="1:10">
      <c r="A148" s="53" t="s">
        <v>191</v>
      </c>
      <c r="B148" s="29" t="s">
        <v>192</v>
      </c>
      <c r="C148" s="32">
        <v>26320</v>
      </c>
      <c r="D148" s="32"/>
      <c r="E148" s="32" t="s">
        <v>96</v>
      </c>
      <c r="F148" s="32" t="s">
        <v>96</v>
      </c>
      <c r="G148" s="42"/>
      <c r="H148" s="36"/>
      <c r="I148" s="36"/>
      <c r="J148" s="36"/>
    </row>
    <row r="149" ht="40.95" spans="1:10">
      <c r="A149" s="27" t="s">
        <v>193</v>
      </c>
      <c r="B149" s="29" t="s">
        <v>194</v>
      </c>
      <c r="C149" s="32">
        <v>26400</v>
      </c>
      <c r="D149" s="32" t="s">
        <v>96</v>
      </c>
      <c r="E149" s="82" t="s">
        <v>177</v>
      </c>
      <c r="F149" s="32" t="s">
        <v>96</v>
      </c>
      <c r="G149" s="40">
        <f>G151+G155+G160+G167</f>
        <v>8505786.53</v>
      </c>
      <c r="H149" s="36"/>
      <c r="I149" s="36"/>
      <c r="J149" s="36"/>
    </row>
    <row r="150" spans="1:10">
      <c r="A150" s="31"/>
      <c r="B150" s="31" t="s">
        <v>99</v>
      </c>
      <c r="C150" s="33"/>
      <c r="D150" s="33"/>
      <c r="E150" s="33"/>
      <c r="F150" s="33"/>
      <c r="G150" s="83"/>
      <c r="H150" s="31"/>
      <c r="I150" s="31"/>
      <c r="J150" s="31"/>
    </row>
    <row r="151" ht="27.15" spans="1:10">
      <c r="A151" s="53" t="s">
        <v>195</v>
      </c>
      <c r="B151" s="29" t="s">
        <v>196</v>
      </c>
      <c r="C151" s="32">
        <v>26410</v>
      </c>
      <c r="D151" s="32" t="s">
        <v>96</v>
      </c>
      <c r="E151" s="82" t="s">
        <v>177</v>
      </c>
      <c r="F151" s="32" t="s">
        <v>96</v>
      </c>
      <c r="G151" s="30">
        <f>G153</f>
        <v>942118.25</v>
      </c>
      <c r="H151" s="29"/>
      <c r="I151" s="29"/>
      <c r="J151" s="29"/>
    </row>
    <row r="152" spans="1:10">
      <c r="A152" s="31"/>
      <c r="B152" s="31" t="s">
        <v>99</v>
      </c>
      <c r="C152" s="33"/>
      <c r="D152" s="33"/>
      <c r="E152" s="33"/>
      <c r="F152" s="33"/>
      <c r="G152" s="83"/>
      <c r="H152" s="31"/>
      <c r="I152" s="31"/>
      <c r="J152" s="31"/>
    </row>
    <row r="153" ht="15.15" spans="1:10">
      <c r="A153" s="27" t="s">
        <v>197</v>
      </c>
      <c r="B153" s="29" t="s">
        <v>198</v>
      </c>
      <c r="C153" s="32">
        <v>26411</v>
      </c>
      <c r="D153" s="32" t="s">
        <v>96</v>
      </c>
      <c r="E153" s="82" t="s">
        <v>177</v>
      </c>
      <c r="F153" s="32" t="s">
        <v>96</v>
      </c>
      <c r="G153" s="42">
        <f>Свод!P4+Свод!L4+Свод!D4-Свод!AV4+Свод!M4</f>
        <v>942118.25</v>
      </c>
      <c r="H153" s="29"/>
      <c r="I153" s="29"/>
      <c r="J153" s="29"/>
    </row>
    <row r="154" ht="15.15" spans="1:10">
      <c r="A154" s="27" t="s">
        <v>199</v>
      </c>
      <c r="B154" s="29" t="s">
        <v>200</v>
      </c>
      <c r="C154" s="32">
        <v>26412</v>
      </c>
      <c r="D154" s="32" t="s">
        <v>96</v>
      </c>
      <c r="E154" s="32"/>
      <c r="F154" s="32" t="s">
        <v>96</v>
      </c>
      <c r="G154" s="30"/>
      <c r="H154" s="29"/>
      <c r="I154" s="29"/>
      <c r="J154" s="29"/>
    </row>
    <row r="155" ht="27.15" spans="1:10">
      <c r="A155" s="27" t="s">
        <v>201</v>
      </c>
      <c r="B155" s="29" t="s">
        <v>202</v>
      </c>
      <c r="C155" s="32">
        <v>26420</v>
      </c>
      <c r="D155" s="32" t="s">
        <v>96</v>
      </c>
      <c r="E155" s="82" t="s">
        <v>177</v>
      </c>
      <c r="F155" s="32" t="s">
        <v>96</v>
      </c>
      <c r="G155" s="30">
        <f>G157</f>
        <v>7424442.49</v>
      </c>
      <c r="H155" s="29"/>
      <c r="I155" s="29"/>
      <c r="J155" s="29"/>
    </row>
    <row r="156" spans="1:10">
      <c r="A156" s="31"/>
      <c r="B156" s="31" t="s">
        <v>99</v>
      </c>
      <c r="C156" s="33"/>
      <c r="D156" s="33"/>
      <c r="E156" s="33"/>
      <c r="F156" s="33"/>
      <c r="G156" s="83"/>
      <c r="H156" s="31"/>
      <c r="I156" s="31"/>
      <c r="J156" s="31"/>
    </row>
    <row r="157" ht="15.15" spans="1:10">
      <c r="A157" s="27" t="s">
        <v>203</v>
      </c>
      <c r="B157" s="29" t="s">
        <v>198</v>
      </c>
      <c r="C157" s="32">
        <v>26421</v>
      </c>
      <c r="D157" s="32" t="s">
        <v>96</v>
      </c>
      <c r="E157" s="82" t="s">
        <v>177</v>
      </c>
      <c r="F157" s="32" t="s">
        <v>96</v>
      </c>
      <c r="G157" s="42">
        <f>Свод!AA4+Свод!AB4+Свод!AC4-Свод!AW4</f>
        <v>7424442.49</v>
      </c>
      <c r="H157" s="29"/>
      <c r="I157" s="29"/>
      <c r="J157" s="29"/>
    </row>
    <row r="158" ht="15.15" spans="1:10">
      <c r="A158" s="27"/>
      <c r="B158" s="29" t="s">
        <v>118</v>
      </c>
      <c r="C158" s="32" t="s">
        <v>204</v>
      </c>
      <c r="D158" s="32"/>
      <c r="E158" s="32"/>
      <c r="F158" s="32" t="s">
        <v>96</v>
      </c>
      <c r="G158" s="42"/>
      <c r="H158" s="29"/>
      <c r="I158" s="29"/>
      <c r="J158" s="29"/>
    </row>
    <row r="159" ht="15.15" spans="1:10">
      <c r="A159" s="27" t="s">
        <v>205</v>
      </c>
      <c r="B159" s="29" t="s">
        <v>200</v>
      </c>
      <c r="C159" s="32">
        <v>26422</v>
      </c>
      <c r="D159" s="32" t="s">
        <v>96</v>
      </c>
      <c r="E159" s="32"/>
      <c r="F159" s="32" t="s">
        <v>96</v>
      </c>
      <c r="G159" s="30"/>
      <c r="H159" s="29"/>
      <c r="I159" s="29"/>
      <c r="J159" s="29"/>
    </row>
    <row r="160" ht="27.75" spans="1:10">
      <c r="A160" s="27" t="s">
        <v>206</v>
      </c>
      <c r="B160" s="29" t="s">
        <v>207</v>
      </c>
      <c r="C160" s="32">
        <v>26430</v>
      </c>
      <c r="D160" s="32" t="s">
        <v>96</v>
      </c>
      <c r="E160" s="32"/>
      <c r="F160" s="32" t="s">
        <v>96</v>
      </c>
      <c r="G160" s="42">
        <f>Свод!AF4</f>
        <v>0</v>
      </c>
      <c r="H160" s="29"/>
      <c r="I160" s="29"/>
      <c r="J160" s="29"/>
    </row>
    <row r="161" ht="15.15" spans="1:10">
      <c r="A161" s="27" t="s">
        <v>208</v>
      </c>
      <c r="B161" s="29" t="s">
        <v>118</v>
      </c>
      <c r="C161" s="32" t="s">
        <v>209</v>
      </c>
      <c r="D161" s="32"/>
      <c r="E161" s="32"/>
      <c r="F161" s="32" t="s">
        <v>96</v>
      </c>
      <c r="G161" s="42"/>
      <c r="H161" s="29"/>
      <c r="I161" s="29"/>
      <c r="J161" s="29"/>
    </row>
    <row r="162" ht="15.15" spans="1:10">
      <c r="A162" s="27" t="s">
        <v>210</v>
      </c>
      <c r="B162" s="29" t="s">
        <v>189</v>
      </c>
      <c r="C162" s="32" t="s">
        <v>211</v>
      </c>
      <c r="D162" s="32"/>
      <c r="E162" s="32"/>
      <c r="F162" s="32"/>
      <c r="G162" s="42"/>
      <c r="H162" s="29"/>
      <c r="I162" s="29"/>
      <c r="J162" s="29"/>
    </row>
    <row r="163" ht="15.15" spans="1:10">
      <c r="A163" s="27" t="s">
        <v>212</v>
      </c>
      <c r="B163" s="29" t="s">
        <v>213</v>
      </c>
      <c r="C163" s="32">
        <v>26440</v>
      </c>
      <c r="D163" s="32" t="s">
        <v>96</v>
      </c>
      <c r="E163" s="32"/>
      <c r="F163" s="32" t="s">
        <v>96</v>
      </c>
      <c r="G163" s="30"/>
      <c r="H163" s="29"/>
      <c r="I163" s="29"/>
      <c r="J163" s="29"/>
    </row>
    <row r="164" spans="1:10">
      <c r="A164" s="31"/>
      <c r="B164" s="31" t="s">
        <v>99</v>
      </c>
      <c r="C164" s="33"/>
      <c r="D164" s="33"/>
      <c r="E164" s="33"/>
      <c r="F164" s="33"/>
      <c r="G164" s="83"/>
      <c r="H164" s="31"/>
      <c r="I164" s="31"/>
      <c r="J164" s="31"/>
    </row>
    <row r="165" ht="15.15" spans="1:10">
      <c r="A165" s="27" t="s">
        <v>214</v>
      </c>
      <c r="B165" s="29" t="s">
        <v>198</v>
      </c>
      <c r="C165" s="32">
        <v>26441</v>
      </c>
      <c r="D165" s="32" t="s">
        <v>96</v>
      </c>
      <c r="E165" s="32"/>
      <c r="F165" s="32" t="s">
        <v>96</v>
      </c>
      <c r="G165" s="30"/>
      <c r="H165" s="29"/>
      <c r="I165" s="29"/>
      <c r="J165" s="29"/>
    </row>
    <row r="166" ht="15.15" spans="1:10">
      <c r="A166" s="27" t="s">
        <v>215</v>
      </c>
      <c r="B166" s="29" t="s">
        <v>200</v>
      </c>
      <c r="C166" s="32">
        <v>26442</v>
      </c>
      <c r="D166" s="32" t="s">
        <v>96</v>
      </c>
      <c r="E166" s="32"/>
      <c r="F166" s="32" t="s">
        <v>96</v>
      </c>
      <c r="G166" s="30"/>
      <c r="H166" s="29"/>
      <c r="I166" s="29"/>
      <c r="J166" s="29"/>
    </row>
    <row r="167" ht="15.15" spans="1:10">
      <c r="A167" s="27" t="s">
        <v>216</v>
      </c>
      <c r="B167" s="29" t="s">
        <v>217</v>
      </c>
      <c r="C167" s="32">
        <v>26450</v>
      </c>
      <c r="D167" s="32" t="s">
        <v>96</v>
      </c>
      <c r="E167" s="82" t="s">
        <v>177</v>
      </c>
      <c r="F167" s="32" t="s">
        <v>96</v>
      </c>
      <c r="G167" s="30">
        <f>G173</f>
        <v>139225.79</v>
      </c>
      <c r="H167" s="29"/>
      <c r="I167" s="29"/>
      <c r="J167" s="29"/>
    </row>
    <row r="168" ht="15.15" spans="1:7">
      <c r="A168" s="11"/>
      <c r="E168"/>
      <c r="G168" s="62"/>
    </row>
    <row r="169" ht="15.15" spans="1:10">
      <c r="A169" s="23" t="s">
        <v>169</v>
      </c>
      <c r="B169" s="24" t="s">
        <v>85</v>
      </c>
      <c r="C169" s="24" t="s">
        <v>170</v>
      </c>
      <c r="D169" s="24" t="s">
        <v>171</v>
      </c>
      <c r="E169" s="24" t="s">
        <v>172</v>
      </c>
      <c r="F169" s="79"/>
      <c r="G169" s="80" t="s">
        <v>89</v>
      </c>
      <c r="H169" s="81"/>
      <c r="I169" s="81"/>
      <c r="J169" s="84"/>
    </row>
    <row r="170" ht="53.55" spans="1:10">
      <c r="A170" s="27"/>
      <c r="B170" s="28"/>
      <c r="C170" s="28"/>
      <c r="D170" s="28"/>
      <c r="E170" s="28"/>
      <c r="F170" s="27" t="s">
        <v>173</v>
      </c>
      <c r="G170" s="28" t="s">
        <v>91</v>
      </c>
      <c r="H170" s="27" t="s">
        <v>92</v>
      </c>
      <c r="I170" s="27" t="s">
        <v>93</v>
      </c>
      <c r="J170" s="27" t="s">
        <v>94</v>
      </c>
    </row>
    <row r="171" ht="15.15" spans="1:10">
      <c r="A171" s="27">
        <v>1</v>
      </c>
      <c r="B171" s="27">
        <v>2</v>
      </c>
      <c r="C171" s="27">
        <v>3</v>
      </c>
      <c r="D171" s="27">
        <v>4</v>
      </c>
      <c r="E171" s="27"/>
      <c r="F171" s="27"/>
      <c r="G171" s="64">
        <v>5</v>
      </c>
      <c r="H171" s="27">
        <v>6</v>
      </c>
      <c r="I171" s="27">
        <v>7</v>
      </c>
      <c r="J171" s="27">
        <v>8</v>
      </c>
    </row>
    <row r="172" spans="1:10">
      <c r="A172" s="31"/>
      <c r="B172" s="31" t="s">
        <v>99</v>
      </c>
      <c r="C172" s="31"/>
      <c r="D172" s="33"/>
      <c r="E172" s="33"/>
      <c r="F172" s="33"/>
      <c r="G172" s="83"/>
      <c r="H172" s="31"/>
      <c r="I172" s="31"/>
      <c r="J172" s="31"/>
    </row>
    <row r="173" ht="15.15" spans="1:10">
      <c r="A173" s="27" t="s">
        <v>218</v>
      </c>
      <c r="B173" s="29" t="s">
        <v>198</v>
      </c>
      <c r="C173" s="32">
        <v>26451</v>
      </c>
      <c r="D173" s="32" t="s">
        <v>96</v>
      </c>
      <c r="E173" s="82" t="s">
        <v>177</v>
      </c>
      <c r="F173" s="32" t="s">
        <v>96</v>
      </c>
      <c r="G173" s="30">
        <f>Свод!AI4+Свод!AK4-Свод!AX4+Свод!AP4</f>
        <v>139225.79</v>
      </c>
      <c r="H173" s="29"/>
      <c r="I173" s="29"/>
      <c r="J173" s="29"/>
    </row>
    <row r="174" ht="15.15" spans="1:10">
      <c r="A174" s="27" t="s">
        <v>219</v>
      </c>
      <c r="B174" s="29" t="s">
        <v>118</v>
      </c>
      <c r="C174" s="32">
        <v>26451.1</v>
      </c>
      <c r="D174" s="32"/>
      <c r="E174" s="32"/>
      <c r="F174" s="32" t="s">
        <v>96</v>
      </c>
      <c r="G174" s="30"/>
      <c r="H174" s="29"/>
      <c r="I174" s="29"/>
      <c r="J174" s="29"/>
    </row>
    <row r="175" ht="15.15" spans="1:10">
      <c r="A175" s="27" t="s">
        <v>220</v>
      </c>
      <c r="B175" s="29" t="s">
        <v>189</v>
      </c>
      <c r="C175" s="32" t="s">
        <v>221</v>
      </c>
      <c r="D175" s="32"/>
      <c r="E175" s="32"/>
      <c r="F175" s="32"/>
      <c r="G175" s="30"/>
      <c r="H175" s="29"/>
      <c r="I175" s="29"/>
      <c r="J175" s="29"/>
    </row>
    <row r="176" ht="15.15" spans="1:10">
      <c r="A176" s="27" t="s">
        <v>222</v>
      </c>
      <c r="B176" s="29" t="s">
        <v>192</v>
      </c>
      <c r="C176" s="32">
        <v>26452</v>
      </c>
      <c r="D176" s="32" t="s">
        <v>96</v>
      </c>
      <c r="E176" s="32"/>
      <c r="F176" s="32" t="s">
        <v>96</v>
      </c>
      <c r="G176" s="30"/>
      <c r="H176" s="29"/>
      <c r="I176" s="29"/>
      <c r="J176" s="29"/>
    </row>
    <row r="177" ht="40.95" spans="1:10">
      <c r="A177" s="27" t="s">
        <v>223</v>
      </c>
      <c r="B177" s="29" t="s">
        <v>224</v>
      </c>
      <c r="C177" s="32">
        <v>26500</v>
      </c>
      <c r="D177" s="32" t="s">
        <v>96</v>
      </c>
      <c r="E177" s="82" t="s">
        <v>177</v>
      </c>
      <c r="F177" s="32" t="s">
        <v>96</v>
      </c>
      <c r="G177" s="30">
        <f>G149</f>
        <v>8505786.53</v>
      </c>
      <c r="H177" s="29"/>
      <c r="I177" s="29"/>
      <c r="J177" s="29"/>
    </row>
    <row r="178" ht="15.75" customHeight="1" spans="1:10">
      <c r="A178" s="53" t="s">
        <v>225</v>
      </c>
      <c r="B178" s="29" t="s">
        <v>226</v>
      </c>
      <c r="C178" s="32" t="s">
        <v>227</v>
      </c>
      <c r="D178" s="39">
        <v>2024</v>
      </c>
      <c r="E178" s="82" t="s">
        <v>177</v>
      </c>
      <c r="F178" s="32" t="s">
        <v>96</v>
      </c>
      <c r="G178" s="30">
        <f>G177</f>
        <v>8505786.53</v>
      </c>
      <c r="H178" s="29"/>
      <c r="I178" s="29"/>
      <c r="J178" s="29"/>
    </row>
    <row r="179" ht="40.35" spans="1:10">
      <c r="A179" s="27" t="s">
        <v>228</v>
      </c>
      <c r="B179" s="29" t="s">
        <v>229</v>
      </c>
      <c r="C179" s="32">
        <v>26600</v>
      </c>
      <c r="D179" s="32" t="s">
        <v>96</v>
      </c>
      <c r="E179" s="32"/>
      <c r="F179" s="32" t="s">
        <v>96</v>
      </c>
      <c r="G179" s="30"/>
      <c r="H179" s="29"/>
      <c r="I179" s="29"/>
      <c r="J179" s="29"/>
    </row>
    <row r="180" ht="15.15" spans="1:10">
      <c r="A180" s="29"/>
      <c r="B180" s="29" t="s">
        <v>226</v>
      </c>
      <c r="C180" s="32">
        <v>26610</v>
      </c>
      <c r="D180" s="39"/>
      <c r="E180" s="39"/>
      <c r="F180" s="32" t="s">
        <v>96</v>
      </c>
      <c r="G180" s="30"/>
      <c r="H180" s="29"/>
      <c r="I180" s="29"/>
      <c r="J180" s="29"/>
    </row>
    <row r="181" spans="1:1">
      <c r="A181" s="11"/>
    </row>
    <row r="182" spans="1:1">
      <c r="A182" s="1" t="s">
        <v>230</v>
      </c>
    </row>
    <row r="183" spans="1:4">
      <c r="A183" s="1" t="s">
        <v>238</v>
      </c>
      <c r="D183" s="96" t="s">
        <v>239</v>
      </c>
    </row>
    <row r="184" spans="1:1">
      <c r="A184" s="1" t="s">
        <v>233</v>
      </c>
    </row>
    <row r="185" spans="1:1">
      <c r="A185" s="1"/>
    </row>
    <row r="186" spans="1:2">
      <c r="A186" s="1" t="s">
        <v>234</v>
      </c>
      <c r="B186" s="55"/>
    </row>
    <row r="187" spans="1:1">
      <c r="A187" s="1" t="s">
        <v>235</v>
      </c>
    </row>
    <row r="188" spans="1:1">
      <c r="A188" s="1" t="str">
        <f>Азовский!A187</f>
        <v>28 декабря  2024 год</v>
      </c>
    </row>
    <row r="189" spans="1:1">
      <c r="A189" s="11"/>
    </row>
    <row r="190" spans="1:1">
      <c r="A190" s="11"/>
    </row>
  </sheetData>
  <mergeCells count="30">
    <mergeCell ref="B10:F10"/>
    <mergeCell ref="B13:F13"/>
    <mergeCell ref="B21:F21"/>
    <mergeCell ref="F27:I27"/>
    <mergeCell ref="F37:I37"/>
    <mergeCell ref="F75:I75"/>
    <mergeCell ref="F114:I114"/>
    <mergeCell ref="A137:A138"/>
    <mergeCell ref="A169:A170"/>
    <mergeCell ref="B27:B28"/>
    <mergeCell ref="B37:B38"/>
    <mergeCell ref="B75:B76"/>
    <mergeCell ref="B114:B115"/>
    <mergeCell ref="B137:B138"/>
    <mergeCell ref="B169:B170"/>
    <mergeCell ref="C27:C28"/>
    <mergeCell ref="C37:C38"/>
    <mergeCell ref="C75:C76"/>
    <mergeCell ref="C114:C115"/>
    <mergeCell ref="C137:C138"/>
    <mergeCell ref="C169:C170"/>
    <mergeCell ref="D27:D28"/>
    <mergeCell ref="D37:D38"/>
    <mergeCell ref="D75:D76"/>
    <mergeCell ref="D114:D115"/>
    <mergeCell ref="D137:D138"/>
    <mergeCell ref="D169:D170"/>
    <mergeCell ref="E37:E38"/>
    <mergeCell ref="E137:E138"/>
    <mergeCell ref="E169:E170"/>
  </mergeCells>
  <pageMargins left="0.196850393700787" right="0.196850393700787" top="0.196850393700787" bottom="0.15748031496063" header="0.31496062992126" footer="0.31496062992126"/>
  <pageSetup paperSize="9" scale="59" fitToHeight="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topLeftCell="A151" workbookViewId="0">
      <selection activeCell="G173" sqref="G173"/>
    </sheetView>
  </sheetViews>
  <sheetFormatPr defaultColWidth="9" defaultRowHeight="14.4"/>
  <cols>
    <col min="1" max="1" width="8.57407407407407" customWidth="1"/>
    <col min="2" max="2" width="69.287037037037" customWidth="1"/>
    <col min="4" max="4" width="12" customWidth="1"/>
    <col min="5" max="5" width="12.4259259259259" style="62" customWidth="1"/>
    <col min="6" max="6" width="12.712962962963" customWidth="1"/>
    <col min="7" max="7" width="12.1388888888889" customWidth="1"/>
    <col min="8" max="8" width="12" customWidth="1"/>
    <col min="9" max="9" width="10.712962962963" customWidth="1"/>
  </cols>
  <sheetData>
    <row r="1" ht="15.6" spans="2:4">
      <c r="B1" s="1" t="s">
        <v>54</v>
      </c>
      <c r="D1" s="2" t="s">
        <v>55</v>
      </c>
    </row>
    <row r="2" spans="2:8">
      <c r="B2" s="1" t="s">
        <v>56</v>
      </c>
      <c r="D2" s="3" t="s">
        <v>57</v>
      </c>
      <c r="E2" s="85"/>
      <c r="F2" s="4"/>
      <c r="G2" s="4"/>
      <c r="H2" s="4"/>
    </row>
    <row r="3" spans="2:7">
      <c r="B3" s="5"/>
      <c r="C3" s="5"/>
      <c r="D3" s="5"/>
      <c r="E3" s="86" t="s">
        <v>58</v>
      </c>
      <c r="F3" s="5"/>
      <c r="G3" s="5"/>
    </row>
    <row r="4" spans="2:8">
      <c r="B4" s="1" t="s">
        <v>56</v>
      </c>
      <c r="D4" s="6" t="s">
        <v>59</v>
      </c>
      <c r="E4" s="87"/>
      <c r="F4" s="7"/>
      <c r="G4" s="7"/>
      <c r="H4" s="7"/>
    </row>
    <row r="5" spans="2:5">
      <c r="B5" s="8" t="s">
        <v>60</v>
      </c>
      <c r="E5" s="88"/>
    </row>
    <row r="6" ht="15.15" spans="2:8">
      <c r="B6" s="1" t="s">
        <v>61</v>
      </c>
      <c r="D6" s="9"/>
      <c r="E6" s="89"/>
      <c r="F6" s="9"/>
      <c r="G6" s="10" t="s">
        <v>62</v>
      </c>
      <c r="H6" s="9"/>
    </row>
    <row r="7" spans="2:2">
      <c r="B7" s="1" t="s">
        <v>63</v>
      </c>
    </row>
    <row r="8" spans="2:4">
      <c r="B8" s="1" t="s">
        <v>64</v>
      </c>
      <c r="D8" t="str">
        <f>Свод!AR1</f>
        <v>28 декабря  2024 год</v>
      </c>
    </row>
    <row r="9" spans="2:2">
      <c r="B9" s="11"/>
    </row>
    <row r="10" ht="15.6" spans="2:6">
      <c r="B10" s="12" t="s">
        <v>240</v>
      </c>
      <c r="C10" s="12"/>
      <c r="D10" s="12"/>
      <c r="E10" s="12"/>
      <c r="F10" s="12"/>
    </row>
    <row r="11" spans="2:8">
      <c r="B11" s="1" t="s">
        <v>66</v>
      </c>
      <c r="H11" s="13" t="s">
        <v>67</v>
      </c>
    </row>
    <row r="12" spans="2:8">
      <c r="B12" s="1" t="s">
        <v>68</v>
      </c>
      <c r="H12" s="13"/>
    </row>
    <row r="13" spans="2:8">
      <c r="B13" s="14" t="str">
        <f>D8</f>
        <v>28 декабря  2024 год</v>
      </c>
      <c r="C13" s="14"/>
      <c r="D13" s="14"/>
      <c r="E13" s="14"/>
      <c r="F13" s="14"/>
      <c r="G13" s="15" t="s">
        <v>69</v>
      </c>
      <c r="H13" s="16"/>
    </row>
    <row r="14" spans="2:8">
      <c r="B14" s="1"/>
      <c r="F14" s="17" t="s">
        <v>70</v>
      </c>
      <c r="H14" s="18">
        <v>35320861</v>
      </c>
    </row>
    <row r="15" spans="2:8">
      <c r="B15" s="1" t="s">
        <v>71</v>
      </c>
      <c r="H15" s="13"/>
    </row>
    <row r="16" spans="2:8">
      <c r="B16" s="1" t="s">
        <v>72</v>
      </c>
      <c r="G16" s="15" t="s">
        <v>73</v>
      </c>
      <c r="H16" s="18">
        <v>904</v>
      </c>
    </row>
    <row r="17" spans="2:8">
      <c r="B17" s="1" t="s">
        <v>74</v>
      </c>
      <c r="F17" t="s">
        <v>75</v>
      </c>
      <c r="H17" s="13"/>
    </row>
    <row r="18" spans="2:8">
      <c r="B18" s="19" t="s">
        <v>76</v>
      </c>
      <c r="H18" s="20"/>
    </row>
    <row r="19" spans="2:8">
      <c r="B19" s="1" t="s">
        <v>77</v>
      </c>
      <c r="F19" t="s">
        <v>70</v>
      </c>
      <c r="H19" s="13"/>
    </row>
    <row r="20" spans="2:8">
      <c r="B20" s="1" t="s">
        <v>78</v>
      </c>
      <c r="G20" s="15" t="s">
        <v>79</v>
      </c>
      <c r="H20" s="13"/>
    </row>
    <row r="21" ht="26.25" customHeight="1" spans="2:8">
      <c r="B21" s="90" t="s">
        <v>241</v>
      </c>
      <c r="C21" s="90"/>
      <c r="D21" s="90"/>
      <c r="E21" s="90"/>
      <c r="F21" s="90"/>
      <c r="G21" s="15" t="s">
        <v>81</v>
      </c>
      <c r="H21" s="18">
        <v>910501001</v>
      </c>
    </row>
    <row r="22" spans="2:8">
      <c r="B22" s="1" t="s">
        <v>82</v>
      </c>
      <c r="G22" s="15" t="s">
        <v>83</v>
      </c>
      <c r="H22" s="18">
        <v>383</v>
      </c>
    </row>
    <row r="23" spans="2:8">
      <c r="B23" s="1"/>
      <c r="G23" s="15"/>
      <c r="H23" s="21"/>
    </row>
    <row r="24" spans="2:2">
      <c r="B24" s="1" t="s">
        <v>68</v>
      </c>
    </row>
    <row r="25" ht="15.6" spans="2:2">
      <c r="B25" s="22" t="s">
        <v>84</v>
      </c>
    </row>
    <row r="26" ht="15.15"/>
    <row r="27" ht="26.25" customHeight="1" spans="2:9">
      <c r="B27" s="23" t="s">
        <v>85</v>
      </c>
      <c r="C27" s="24" t="s">
        <v>86</v>
      </c>
      <c r="D27" s="24" t="s">
        <v>87</v>
      </c>
      <c r="E27" s="75" t="s">
        <v>88</v>
      </c>
      <c r="F27" s="25" t="s">
        <v>89</v>
      </c>
      <c r="G27" s="26"/>
      <c r="H27" s="26"/>
      <c r="I27" s="69"/>
    </row>
    <row r="28" ht="90" customHeight="1" spans="2:9">
      <c r="B28" s="27"/>
      <c r="C28" s="28"/>
      <c r="D28" s="28"/>
      <c r="E28" s="57" t="s">
        <v>90</v>
      </c>
      <c r="F28" s="28" t="s">
        <v>91</v>
      </c>
      <c r="G28" s="27" t="s">
        <v>92</v>
      </c>
      <c r="H28" s="27" t="s">
        <v>93</v>
      </c>
      <c r="I28" s="27" t="s">
        <v>94</v>
      </c>
    </row>
    <row r="29" ht="15.15" spans="2:9">
      <c r="B29" s="27">
        <v>1</v>
      </c>
      <c r="C29" s="27">
        <v>2</v>
      </c>
      <c r="D29" s="27">
        <v>3</v>
      </c>
      <c r="E29" s="57">
        <v>4</v>
      </c>
      <c r="F29" s="28">
        <v>5</v>
      </c>
      <c r="G29" s="27">
        <v>6</v>
      </c>
      <c r="H29" s="27">
        <v>7</v>
      </c>
      <c r="I29" s="27">
        <v>8</v>
      </c>
    </row>
    <row r="30" ht="15.15" spans="2:9">
      <c r="B30" s="29" t="s">
        <v>95</v>
      </c>
      <c r="C30" s="27">
        <v>1</v>
      </c>
      <c r="D30" s="27" t="s">
        <v>96</v>
      </c>
      <c r="E30" s="57" t="s">
        <v>96</v>
      </c>
      <c r="F30" s="43">
        <f>Свод!AP5</f>
        <v>8.7</v>
      </c>
      <c r="G30" s="29"/>
      <c r="H30" s="29"/>
      <c r="I30" s="29"/>
    </row>
    <row r="31" ht="15.15" spans="2:9">
      <c r="B31" s="29" t="s">
        <v>97</v>
      </c>
      <c r="C31" s="27">
        <v>2</v>
      </c>
      <c r="D31" s="27" t="s">
        <v>96</v>
      </c>
      <c r="E31" s="57" t="s">
        <v>96</v>
      </c>
      <c r="F31" s="29"/>
      <c r="G31" s="29"/>
      <c r="H31" s="29"/>
      <c r="I31" s="29"/>
    </row>
    <row r="32" ht="15.15" spans="2:9">
      <c r="B32" s="29" t="s">
        <v>98</v>
      </c>
      <c r="C32" s="27">
        <v>1000</v>
      </c>
      <c r="D32" s="27">
        <v>100</v>
      </c>
      <c r="E32" s="57">
        <v>100</v>
      </c>
      <c r="F32" s="43">
        <f>F34+F40+F45+F47+F55</f>
        <v>28150853.84</v>
      </c>
      <c r="G32" s="29">
        <f t="shared" ref="G32:I32" si="0">G34+G40+G45+G47+G49+G55</f>
        <v>0</v>
      </c>
      <c r="H32" s="29">
        <f t="shared" si="0"/>
        <v>0</v>
      </c>
      <c r="I32" s="29">
        <f t="shared" si="0"/>
        <v>0</v>
      </c>
    </row>
    <row r="33" spans="2:9">
      <c r="B33" s="31" t="s">
        <v>99</v>
      </c>
      <c r="C33" s="31"/>
      <c r="D33" s="31"/>
      <c r="E33" s="59"/>
      <c r="F33" s="31"/>
      <c r="G33" s="31"/>
      <c r="H33" s="31"/>
      <c r="I33" s="31"/>
    </row>
    <row r="34" ht="15.15" spans="2:9">
      <c r="B34" s="29" t="s">
        <v>100</v>
      </c>
      <c r="C34" s="27">
        <v>1100</v>
      </c>
      <c r="D34" s="27">
        <v>120</v>
      </c>
      <c r="E34" s="60"/>
      <c r="F34" s="29">
        <f>F35</f>
        <v>0</v>
      </c>
      <c r="G34" s="29"/>
      <c r="H34" s="29"/>
      <c r="I34" s="29"/>
    </row>
    <row r="35" ht="15.15" spans="2:9">
      <c r="B35" s="29" t="s">
        <v>101</v>
      </c>
      <c r="C35" s="27">
        <v>1110</v>
      </c>
      <c r="D35" s="29"/>
      <c r="E35" s="60"/>
      <c r="F35" s="29"/>
      <c r="G35" s="29"/>
      <c r="H35" s="29"/>
      <c r="I35" s="29"/>
    </row>
    <row r="36" ht="15.15"/>
    <row r="37" ht="26.25" customHeight="1" spans="2:9">
      <c r="B37" s="23" t="s">
        <v>85</v>
      </c>
      <c r="C37" s="24" t="s">
        <v>86</v>
      </c>
      <c r="D37" s="24" t="s">
        <v>87</v>
      </c>
      <c r="E37" s="63" t="s">
        <v>102</v>
      </c>
      <c r="F37" s="25" t="s">
        <v>89</v>
      </c>
      <c r="G37" s="26"/>
      <c r="H37" s="26"/>
      <c r="I37" s="69"/>
    </row>
    <row r="38" ht="53.55" spans="2:9">
      <c r="B38" s="27"/>
      <c r="C38" s="28"/>
      <c r="D38" s="28"/>
      <c r="E38" s="64"/>
      <c r="F38" s="28" t="s">
        <v>91</v>
      </c>
      <c r="G38" s="27" t="s">
        <v>92</v>
      </c>
      <c r="H38" s="27" t="s">
        <v>93</v>
      </c>
      <c r="I38" s="27" t="s">
        <v>94</v>
      </c>
    </row>
    <row r="39" ht="15.15" spans="2:9">
      <c r="B39" s="27">
        <v>1</v>
      </c>
      <c r="C39" s="27">
        <v>2</v>
      </c>
      <c r="D39" s="27">
        <v>3</v>
      </c>
      <c r="E39" s="57">
        <v>4</v>
      </c>
      <c r="F39" s="28">
        <v>5</v>
      </c>
      <c r="G39" s="27">
        <v>6</v>
      </c>
      <c r="H39" s="27">
        <v>7</v>
      </c>
      <c r="I39" s="27">
        <v>8</v>
      </c>
    </row>
    <row r="40" ht="15.15" spans="2:9">
      <c r="B40" s="29" t="s">
        <v>103</v>
      </c>
      <c r="C40" s="32">
        <v>1200</v>
      </c>
      <c r="D40" s="32">
        <v>130</v>
      </c>
      <c r="E40" s="57">
        <v>131</v>
      </c>
      <c r="F40" s="43">
        <f>F42+F44</f>
        <v>8937679.46</v>
      </c>
      <c r="G40" s="29"/>
      <c r="H40" s="29"/>
      <c r="I40" s="29"/>
    </row>
    <row r="41" spans="2:9">
      <c r="B41" s="31" t="s">
        <v>99</v>
      </c>
      <c r="C41" s="33"/>
      <c r="D41" s="33"/>
      <c r="E41" s="59"/>
      <c r="F41" s="65"/>
      <c r="G41" s="31"/>
      <c r="H41" s="31"/>
      <c r="I41" s="31"/>
    </row>
    <row r="42" ht="40.35" spans="2:11">
      <c r="B42" s="29" t="s">
        <v>104</v>
      </c>
      <c r="C42" s="32">
        <v>1210</v>
      </c>
      <c r="D42" s="32">
        <v>130</v>
      </c>
      <c r="E42" s="66">
        <v>131</v>
      </c>
      <c r="F42" s="38">
        <f>Свод!U5+Свод!CL5</f>
        <v>8899235.54</v>
      </c>
      <c r="G42" s="29"/>
      <c r="H42" s="29"/>
      <c r="I42" s="29"/>
      <c r="K42" s="45" t="s">
        <v>105</v>
      </c>
    </row>
    <row r="43" ht="40.35" spans="2:11">
      <c r="B43" s="29" t="s">
        <v>106</v>
      </c>
      <c r="C43" s="32">
        <v>1220</v>
      </c>
      <c r="D43" s="32">
        <v>130</v>
      </c>
      <c r="E43" s="34"/>
      <c r="F43" s="29"/>
      <c r="G43" s="29"/>
      <c r="H43" s="29"/>
      <c r="I43" s="29"/>
      <c r="K43" s="45"/>
    </row>
    <row r="44" ht="15.15" spans="2:11">
      <c r="B44" s="29" t="s">
        <v>107</v>
      </c>
      <c r="C44" s="32">
        <v>1230</v>
      </c>
      <c r="D44" s="32">
        <v>130</v>
      </c>
      <c r="E44" s="67">
        <v>131</v>
      </c>
      <c r="F44" s="38">
        <f>Свод!AI5</f>
        <v>38443.92</v>
      </c>
      <c r="G44" s="29"/>
      <c r="H44" s="29"/>
      <c r="I44" s="29"/>
      <c r="K44" s="45" t="s">
        <v>108</v>
      </c>
    </row>
    <row r="45" ht="15.15" spans="2:11">
      <c r="B45" s="29" t="s">
        <v>109</v>
      </c>
      <c r="C45" s="32">
        <v>1300</v>
      </c>
      <c r="D45" s="32">
        <v>140</v>
      </c>
      <c r="E45" s="67">
        <v>141</v>
      </c>
      <c r="F45" s="38">
        <f>Свод!AK5</f>
        <v>0</v>
      </c>
      <c r="G45" s="29"/>
      <c r="H45" s="29"/>
      <c r="I45" s="29"/>
      <c r="K45" s="45" t="s">
        <v>108</v>
      </c>
    </row>
    <row r="46" ht="15.15" spans="2:11">
      <c r="B46" s="29" t="s">
        <v>99</v>
      </c>
      <c r="C46" s="32">
        <v>1310</v>
      </c>
      <c r="D46" s="32">
        <v>140</v>
      </c>
      <c r="E46" s="34"/>
      <c r="F46" s="29"/>
      <c r="G46" s="29"/>
      <c r="H46" s="29"/>
      <c r="I46" s="29"/>
      <c r="K46" s="45"/>
    </row>
    <row r="47" ht="19.5" customHeight="1" spans="2:11">
      <c r="B47" s="29" t="s">
        <v>110</v>
      </c>
      <c r="C47" s="32">
        <v>1400</v>
      </c>
      <c r="D47" s="32">
        <v>150</v>
      </c>
      <c r="E47" s="34"/>
      <c r="F47" s="43">
        <f>F49+F50+F51</f>
        <v>19213174.38</v>
      </c>
      <c r="G47" s="29"/>
      <c r="H47" s="29"/>
      <c r="I47" s="29"/>
      <c r="K47" s="45"/>
    </row>
    <row r="48" ht="15.15" spans="2:11">
      <c r="B48" s="29" t="s">
        <v>99</v>
      </c>
      <c r="C48" s="39"/>
      <c r="D48" s="39"/>
      <c r="E48" s="34"/>
      <c r="F48" s="29"/>
      <c r="G48" s="29"/>
      <c r="H48" s="29"/>
      <c r="I48" s="29"/>
      <c r="K48" s="45"/>
    </row>
    <row r="49" ht="15.15" spans="2:11">
      <c r="B49" s="29" t="s">
        <v>111</v>
      </c>
      <c r="C49" s="32">
        <v>1410</v>
      </c>
      <c r="D49" s="32">
        <v>150</v>
      </c>
      <c r="E49" s="67">
        <v>152</v>
      </c>
      <c r="F49" s="43">
        <f>Свод!AE5</f>
        <v>19213174.38</v>
      </c>
      <c r="G49" s="29"/>
      <c r="H49" s="29"/>
      <c r="I49" s="29"/>
      <c r="K49" s="45" t="s">
        <v>112</v>
      </c>
    </row>
    <row r="50" ht="15.15" spans="2:11">
      <c r="B50" s="29" t="s">
        <v>113</v>
      </c>
      <c r="C50" s="32">
        <v>1420</v>
      </c>
      <c r="D50" s="32">
        <v>150</v>
      </c>
      <c r="E50" s="57">
        <v>152</v>
      </c>
      <c r="F50" s="65">
        <f>Свод!AF5</f>
        <v>0</v>
      </c>
      <c r="G50" s="31"/>
      <c r="H50" s="31"/>
      <c r="I50" s="31"/>
      <c r="K50" s="45"/>
    </row>
    <row r="51" ht="15.15" spans="2:11">
      <c r="B51" s="29" t="s">
        <v>237</v>
      </c>
      <c r="C51" s="32">
        <v>1430</v>
      </c>
      <c r="D51" s="32">
        <v>150</v>
      </c>
      <c r="E51" s="91">
        <v>152</v>
      </c>
      <c r="F51" s="92">
        <f>Свод!AO5</f>
        <v>0</v>
      </c>
      <c r="G51" s="93"/>
      <c r="H51" s="93"/>
      <c r="I51" s="93"/>
      <c r="K51" s="45"/>
    </row>
    <row r="52" ht="15.15" spans="2:11">
      <c r="B52" s="29" t="s">
        <v>114</v>
      </c>
      <c r="C52" s="32">
        <v>1500</v>
      </c>
      <c r="D52" s="32">
        <v>180</v>
      </c>
      <c r="E52" s="67"/>
      <c r="F52" s="37"/>
      <c r="G52" s="29"/>
      <c r="H52" s="29"/>
      <c r="I52" s="29"/>
      <c r="K52" s="45"/>
    </row>
    <row r="53" ht="15.15" spans="2:11">
      <c r="B53" s="31" t="s">
        <v>99</v>
      </c>
      <c r="C53" s="33"/>
      <c r="D53" s="33"/>
      <c r="E53" s="68"/>
      <c r="F53" s="40"/>
      <c r="G53" s="29"/>
      <c r="H53" s="29"/>
      <c r="I53" s="29"/>
      <c r="K53" s="45" t="s">
        <v>115</v>
      </c>
    </row>
    <row r="54" ht="15.15" spans="2:9">
      <c r="B54" s="29"/>
      <c r="C54" s="39"/>
      <c r="D54" s="39"/>
      <c r="E54" s="57"/>
      <c r="F54" s="29"/>
      <c r="G54" s="29"/>
      <c r="H54" s="29"/>
      <c r="I54" s="29"/>
    </row>
    <row r="55" ht="15.15" spans="2:9">
      <c r="B55" s="29" t="s">
        <v>116</v>
      </c>
      <c r="C55" s="32">
        <v>1900</v>
      </c>
      <c r="D55" s="39"/>
      <c r="E55" s="57"/>
      <c r="F55" s="29"/>
      <c r="G55" s="29"/>
      <c r="H55" s="29"/>
      <c r="I55" s="29"/>
    </row>
    <row r="56" ht="15.15" spans="2:9">
      <c r="B56" s="29" t="s">
        <v>99</v>
      </c>
      <c r="C56" s="39"/>
      <c r="D56" s="39"/>
      <c r="E56" s="57"/>
      <c r="F56" s="29"/>
      <c r="G56" s="29"/>
      <c r="H56" s="29"/>
      <c r="I56" s="29"/>
    </row>
    <row r="57" ht="15.15" spans="2:9">
      <c r="B57" s="29"/>
      <c r="C57" s="39"/>
      <c r="D57" s="39"/>
      <c r="E57" s="57"/>
      <c r="F57" s="29"/>
      <c r="G57" s="29"/>
      <c r="H57" s="29"/>
      <c r="I57" s="29"/>
    </row>
    <row r="58" ht="15.15" spans="2:9">
      <c r="B58" s="29" t="s">
        <v>117</v>
      </c>
      <c r="C58" s="32">
        <v>1980</v>
      </c>
      <c r="D58" s="32" t="s">
        <v>96</v>
      </c>
      <c r="E58" s="60"/>
      <c r="F58" s="29"/>
      <c r="G58" s="29"/>
      <c r="H58" s="29"/>
      <c r="I58" s="29"/>
    </row>
    <row r="59" spans="2:9">
      <c r="B59" s="31" t="s">
        <v>118</v>
      </c>
      <c r="C59" s="33"/>
      <c r="D59" s="33"/>
      <c r="E59" s="59"/>
      <c r="F59" s="31"/>
      <c r="G59" s="31"/>
      <c r="H59" s="31"/>
      <c r="I59" s="31"/>
    </row>
    <row r="60" ht="27.15" spans="2:11">
      <c r="B60" s="29" t="s">
        <v>119</v>
      </c>
      <c r="C60" s="32">
        <v>1981</v>
      </c>
      <c r="D60" s="32">
        <v>510</v>
      </c>
      <c r="E60" s="60"/>
      <c r="F60" s="29"/>
      <c r="G60" s="29"/>
      <c r="H60" s="29"/>
      <c r="I60" s="32" t="s">
        <v>96</v>
      </c>
      <c r="K60" s="70">
        <f>F30+F32-F62</f>
        <v>0</v>
      </c>
    </row>
    <row r="61" ht="9" customHeight="1" spans="2:9">
      <c r="B61" s="29"/>
      <c r="C61" s="39"/>
      <c r="D61" s="39"/>
      <c r="E61" s="60"/>
      <c r="F61" s="29"/>
      <c r="G61" s="29"/>
      <c r="H61" s="29"/>
      <c r="I61" s="39"/>
    </row>
    <row r="62" ht="15.15" spans="2:9">
      <c r="B62" s="29" t="s">
        <v>120</v>
      </c>
      <c r="C62" s="32">
        <v>2000</v>
      </c>
      <c r="D62" s="32" t="s">
        <v>96</v>
      </c>
      <c r="E62" s="57">
        <v>200</v>
      </c>
      <c r="F62" s="43">
        <f>F64+F84+F93+F108</f>
        <v>28150862.54</v>
      </c>
      <c r="G62" s="29"/>
      <c r="H62" s="29"/>
      <c r="I62" s="39"/>
    </row>
    <row r="63" spans="2:9">
      <c r="B63" s="31" t="s">
        <v>99</v>
      </c>
      <c r="C63" s="33"/>
      <c r="D63" s="33"/>
      <c r="E63" s="59"/>
      <c r="F63" s="31"/>
      <c r="G63" s="31"/>
      <c r="H63" s="31"/>
      <c r="I63" s="33"/>
    </row>
    <row r="64" ht="15.15" spans="2:9">
      <c r="B64" s="29" t="s">
        <v>121</v>
      </c>
      <c r="C64" s="32">
        <v>2100</v>
      </c>
      <c r="D64" s="32">
        <v>100</v>
      </c>
      <c r="E64" s="57">
        <v>210</v>
      </c>
      <c r="F64" s="43">
        <f>F66+F67+F69</f>
        <v>8634720.34</v>
      </c>
      <c r="G64" s="29"/>
      <c r="H64" s="29"/>
      <c r="I64" s="32" t="s">
        <v>96</v>
      </c>
    </row>
    <row r="65" spans="2:9">
      <c r="B65" s="31" t="s">
        <v>99</v>
      </c>
      <c r="C65" s="33"/>
      <c r="D65" s="33"/>
      <c r="E65" s="59"/>
      <c r="F65" s="65"/>
      <c r="G65" s="31"/>
      <c r="H65" s="31"/>
      <c r="I65" s="33"/>
    </row>
    <row r="66" ht="15.15" spans="2:9">
      <c r="B66" s="29" t="s">
        <v>122</v>
      </c>
      <c r="C66" s="32">
        <v>2110</v>
      </c>
      <c r="D66" s="32">
        <v>111</v>
      </c>
      <c r="E66" s="71">
        <v>211</v>
      </c>
      <c r="F66" s="47">
        <f>Свод!R5+Свод!G5+Свод!AL5</f>
        <v>6588756.09</v>
      </c>
      <c r="G66" s="29"/>
      <c r="H66" s="29"/>
      <c r="I66" s="32" t="s">
        <v>96</v>
      </c>
    </row>
    <row r="67" ht="15.15" spans="2:9">
      <c r="B67" s="29" t="s">
        <v>123</v>
      </c>
      <c r="C67" s="32">
        <v>2120</v>
      </c>
      <c r="D67" s="32">
        <v>112</v>
      </c>
      <c r="E67" s="71">
        <v>212</v>
      </c>
      <c r="F67" s="47">
        <f>Свод!O5+Свод!E5+Свод!AD5</f>
        <v>71250</v>
      </c>
      <c r="G67" s="29"/>
      <c r="H67" s="29"/>
      <c r="I67" s="32" t="s">
        <v>96</v>
      </c>
    </row>
    <row r="68" ht="27.15" spans="2:9">
      <c r="B68" s="29" t="s">
        <v>124</v>
      </c>
      <c r="C68" s="32">
        <v>2130</v>
      </c>
      <c r="D68" s="32">
        <v>113</v>
      </c>
      <c r="E68" s="72">
        <v>213</v>
      </c>
      <c r="F68" s="43"/>
      <c r="G68" s="29"/>
      <c r="H68" s="29"/>
      <c r="I68" s="32" t="s">
        <v>96</v>
      </c>
    </row>
    <row r="69" ht="27.15" spans="2:9">
      <c r="B69" s="29" t="s">
        <v>125</v>
      </c>
      <c r="C69" s="32">
        <v>2140</v>
      </c>
      <c r="D69" s="32">
        <v>119</v>
      </c>
      <c r="E69" s="66">
        <v>213</v>
      </c>
      <c r="F69" s="37">
        <f>F71</f>
        <v>1974714.25</v>
      </c>
      <c r="G69" s="29"/>
      <c r="H69" s="29"/>
      <c r="I69" s="32" t="s">
        <v>96</v>
      </c>
    </row>
    <row r="70" spans="2:9">
      <c r="B70" s="31" t="s">
        <v>99</v>
      </c>
      <c r="C70" s="33"/>
      <c r="D70" s="33"/>
      <c r="E70" s="59"/>
      <c r="F70" s="31"/>
      <c r="G70" s="31"/>
      <c r="H70" s="31"/>
      <c r="I70" s="52" t="s">
        <v>96</v>
      </c>
    </row>
    <row r="71" ht="15.15" spans="2:9">
      <c r="B71" s="29" t="s">
        <v>126</v>
      </c>
      <c r="C71" s="32">
        <v>2141</v>
      </c>
      <c r="D71" s="32">
        <v>119</v>
      </c>
      <c r="E71" s="71">
        <v>213</v>
      </c>
      <c r="F71" s="43">
        <f>Свод!H5+Свод!S5+Свод!AM5</f>
        <v>1974714.25</v>
      </c>
      <c r="G71" s="29"/>
      <c r="H71" s="29"/>
      <c r="I71" s="39"/>
    </row>
    <row r="72" ht="15.15" spans="2:9">
      <c r="B72" s="29" t="s">
        <v>127</v>
      </c>
      <c r="C72" s="32">
        <v>2142</v>
      </c>
      <c r="D72" s="32">
        <v>119</v>
      </c>
      <c r="E72" s="60"/>
      <c r="F72" s="29"/>
      <c r="G72" s="29"/>
      <c r="H72" s="29"/>
      <c r="I72" s="32" t="s">
        <v>96</v>
      </c>
    </row>
    <row r="73" spans="2:2">
      <c r="B73" s="11"/>
    </row>
    <row r="74" ht="15.15" spans="2:2">
      <c r="B74" s="11"/>
    </row>
    <row r="75" ht="26.25" customHeight="1" spans="2:9">
      <c r="B75" s="23" t="s">
        <v>85</v>
      </c>
      <c r="C75" s="24" t="s">
        <v>86</v>
      </c>
      <c r="D75" s="24" t="s">
        <v>87</v>
      </c>
      <c r="E75" s="75" t="s">
        <v>88</v>
      </c>
      <c r="F75" s="25" t="s">
        <v>89</v>
      </c>
      <c r="G75" s="26"/>
      <c r="H75" s="26"/>
      <c r="I75" s="69"/>
    </row>
    <row r="76" ht="53.55" spans="2:9">
      <c r="B76" s="27"/>
      <c r="C76" s="28"/>
      <c r="D76" s="28"/>
      <c r="E76" s="57" t="s">
        <v>90</v>
      </c>
      <c r="F76" s="28" t="s">
        <v>91</v>
      </c>
      <c r="G76" s="27" t="s">
        <v>92</v>
      </c>
      <c r="H76" s="27" t="s">
        <v>93</v>
      </c>
      <c r="I76" s="27" t="s">
        <v>94</v>
      </c>
    </row>
    <row r="77" ht="15.15" spans="2:9">
      <c r="B77" s="27">
        <v>1</v>
      </c>
      <c r="C77" s="27">
        <v>2</v>
      </c>
      <c r="D77" s="27">
        <v>3</v>
      </c>
      <c r="E77" s="57">
        <v>4</v>
      </c>
      <c r="F77" s="28">
        <v>5</v>
      </c>
      <c r="G77" s="27">
        <v>6</v>
      </c>
      <c r="H77" s="27">
        <v>7</v>
      </c>
      <c r="I77" s="27">
        <v>8</v>
      </c>
    </row>
    <row r="78" ht="27.15" spans="2:9">
      <c r="B78" s="29" t="s">
        <v>128</v>
      </c>
      <c r="C78" s="32">
        <v>2150</v>
      </c>
      <c r="D78" s="32">
        <v>131</v>
      </c>
      <c r="E78" s="57"/>
      <c r="F78" s="29"/>
      <c r="G78" s="29"/>
      <c r="H78" s="29"/>
      <c r="I78" s="32" t="s">
        <v>96</v>
      </c>
    </row>
    <row r="79" ht="24" customHeight="1" spans="2:9">
      <c r="B79" s="29" t="s">
        <v>129</v>
      </c>
      <c r="C79" s="32">
        <v>2160</v>
      </c>
      <c r="D79" s="32">
        <v>133</v>
      </c>
      <c r="E79" s="57"/>
      <c r="F79" s="29"/>
      <c r="G79" s="29"/>
      <c r="H79" s="29"/>
      <c r="I79" s="32" t="s">
        <v>96</v>
      </c>
    </row>
    <row r="80" ht="27.15" spans="2:9">
      <c r="B80" s="29" t="s">
        <v>130</v>
      </c>
      <c r="C80" s="32">
        <v>2170</v>
      </c>
      <c r="D80" s="32">
        <v>134</v>
      </c>
      <c r="E80" s="57"/>
      <c r="F80" s="29"/>
      <c r="G80" s="29"/>
      <c r="H80" s="29"/>
      <c r="I80" s="32" t="s">
        <v>96</v>
      </c>
    </row>
    <row r="81" ht="26.4" spans="2:9">
      <c r="B81" s="31" t="s">
        <v>131</v>
      </c>
      <c r="C81" s="52">
        <v>2180</v>
      </c>
      <c r="D81" s="52">
        <v>139</v>
      </c>
      <c r="E81" s="76"/>
      <c r="F81" s="31"/>
      <c r="G81" s="31"/>
      <c r="H81" s="31"/>
      <c r="I81" s="33"/>
    </row>
    <row r="82" ht="15.15" spans="2:9">
      <c r="B82" s="29" t="s">
        <v>99</v>
      </c>
      <c r="C82" s="32">
        <v>2181</v>
      </c>
      <c r="D82" s="32">
        <v>139</v>
      </c>
      <c r="E82" s="57"/>
      <c r="F82" s="29"/>
      <c r="G82" s="29"/>
      <c r="H82" s="29"/>
      <c r="I82" s="32" t="s">
        <v>96</v>
      </c>
    </row>
    <row r="83" ht="15.15" spans="2:9">
      <c r="B83" s="29" t="s">
        <v>132</v>
      </c>
      <c r="C83" s="32"/>
      <c r="D83" s="32"/>
      <c r="E83" s="57"/>
      <c r="F83" s="29"/>
      <c r="G83" s="29"/>
      <c r="H83" s="29"/>
      <c r="I83" s="32" t="s">
        <v>96</v>
      </c>
    </row>
    <row r="84" ht="15.15" spans="2:9">
      <c r="B84" s="29" t="s">
        <v>133</v>
      </c>
      <c r="C84" s="32">
        <v>2200</v>
      </c>
      <c r="D84" s="32">
        <v>300</v>
      </c>
      <c r="E84" s="57">
        <v>262</v>
      </c>
      <c r="F84" s="29">
        <f>F88</f>
        <v>0</v>
      </c>
      <c r="G84" s="29"/>
      <c r="H84" s="29"/>
      <c r="I84" s="32" t="s">
        <v>96</v>
      </c>
    </row>
    <row r="85" spans="2:9">
      <c r="B85" s="31" t="s">
        <v>99</v>
      </c>
      <c r="C85" s="33"/>
      <c r="D85" s="33"/>
      <c r="E85" s="76"/>
      <c r="F85" s="31"/>
      <c r="G85" s="31"/>
      <c r="H85" s="31"/>
      <c r="I85" s="52" t="s">
        <v>96</v>
      </c>
    </row>
    <row r="86" ht="27.15" spans="2:9">
      <c r="B86" s="29" t="s">
        <v>134</v>
      </c>
      <c r="C86" s="32">
        <v>2210</v>
      </c>
      <c r="D86" s="32">
        <v>320</v>
      </c>
      <c r="E86" s="57">
        <v>262</v>
      </c>
      <c r="F86" s="29">
        <f>F88</f>
        <v>0</v>
      </c>
      <c r="G86" s="29"/>
      <c r="H86" s="29"/>
      <c r="I86" s="39"/>
    </row>
    <row r="87" spans="2:9">
      <c r="B87" s="31" t="s">
        <v>118</v>
      </c>
      <c r="C87" s="33"/>
      <c r="D87" s="33"/>
      <c r="E87" s="76"/>
      <c r="F87" s="31"/>
      <c r="G87" s="31"/>
      <c r="H87" s="31"/>
      <c r="I87" s="33"/>
    </row>
    <row r="88" ht="27.15" spans="2:9">
      <c r="B88" s="29" t="s">
        <v>135</v>
      </c>
      <c r="C88" s="32">
        <v>2211</v>
      </c>
      <c r="D88" s="32">
        <v>321</v>
      </c>
      <c r="E88" s="71">
        <v>262</v>
      </c>
      <c r="F88" s="47">
        <f>Свод!F5</f>
        <v>0</v>
      </c>
      <c r="G88" s="29"/>
      <c r="H88" s="29"/>
      <c r="I88" s="32" t="s">
        <v>96</v>
      </c>
    </row>
    <row r="89" ht="15.15" spans="2:9">
      <c r="B89" s="29"/>
      <c r="C89" s="39"/>
      <c r="D89" s="39"/>
      <c r="E89" s="57"/>
      <c r="F89" s="29"/>
      <c r="G89" s="29"/>
      <c r="H89" s="29"/>
      <c r="I89" s="39"/>
    </row>
    <row r="90" ht="27.15" spans="2:9">
      <c r="B90" s="29" t="s">
        <v>136</v>
      </c>
      <c r="C90" s="32">
        <v>2220</v>
      </c>
      <c r="D90" s="32">
        <v>340</v>
      </c>
      <c r="E90" s="57"/>
      <c r="F90" s="29"/>
      <c r="G90" s="29"/>
      <c r="H90" s="29"/>
      <c r="I90" s="32" t="s">
        <v>96</v>
      </c>
    </row>
    <row r="91" ht="40.35" spans="2:9">
      <c r="B91" s="29" t="s">
        <v>137</v>
      </c>
      <c r="C91" s="32">
        <v>2230</v>
      </c>
      <c r="D91" s="32">
        <v>350</v>
      </c>
      <c r="E91" s="57"/>
      <c r="F91" s="29"/>
      <c r="G91" s="29"/>
      <c r="H91" s="29"/>
      <c r="I91" s="32" t="s">
        <v>96</v>
      </c>
    </row>
    <row r="92" ht="27.15" spans="2:9">
      <c r="B92" s="29" t="s">
        <v>138</v>
      </c>
      <c r="C92" s="32">
        <v>2240</v>
      </c>
      <c r="D92" s="32">
        <v>360</v>
      </c>
      <c r="E92" s="57"/>
      <c r="F92" s="29"/>
      <c r="G92" s="29"/>
      <c r="H92" s="29"/>
      <c r="I92" s="32" t="s">
        <v>96</v>
      </c>
    </row>
    <row r="93" ht="15.15" spans="2:9">
      <c r="B93" s="29" t="s">
        <v>139</v>
      </c>
      <c r="C93" s="32">
        <v>2300</v>
      </c>
      <c r="D93" s="32">
        <v>850</v>
      </c>
      <c r="E93" s="57">
        <v>290</v>
      </c>
      <c r="F93" s="43">
        <f>F95+F96+F97</f>
        <v>1769</v>
      </c>
      <c r="G93" s="29"/>
      <c r="H93" s="29"/>
      <c r="I93" s="32" t="s">
        <v>96</v>
      </c>
    </row>
    <row r="94" spans="2:9">
      <c r="B94" s="31" t="s">
        <v>118</v>
      </c>
      <c r="C94" s="33"/>
      <c r="D94" s="33"/>
      <c r="E94" s="76"/>
      <c r="F94" s="31"/>
      <c r="G94" s="31"/>
      <c r="H94" s="31"/>
      <c r="I94" s="52"/>
    </row>
    <row r="95" ht="15.15" spans="2:9">
      <c r="B95" s="29" t="s">
        <v>140</v>
      </c>
      <c r="C95" s="32">
        <v>2310</v>
      </c>
      <c r="D95" s="32">
        <v>851</v>
      </c>
      <c r="E95" s="71">
        <v>291</v>
      </c>
      <c r="F95" s="47">
        <f>Свод!I5</f>
        <v>1769</v>
      </c>
      <c r="G95" s="29"/>
      <c r="H95" s="29"/>
      <c r="I95" s="32" t="s">
        <v>96</v>
      </c>
    </row>
    <row r="96" ht="27.15" spans="2:9">
      <c r="B96" s="29" t="s">
        <v>141</v>
      </c>
      <c r="C96" s="32">
        <v>2320</v>
      </c>
      <c r="D96" s="32">
        <v>852</v>
      </c>
      <c r="E96" s="71">
        <v>292</v>
      </c>
      <c r="F96" s="47">
        <f>Свод!J5</f>
        <v>0</v>
      </c>
      <c r="G96" s="29"/>
      <c r="H96" s="29"/>
      <c r="I96" s="32" t="s">
        <v>96</v>
      </c>
    </row>
    <row r="97" ht="15.15" spans="2:9">
      <c r="B97" s="29" t="s">
        <v>142</v>
      </c>
      <c r="C97" s="32">
        <v>2330</v>
      </c>
      <c r="D97" s="32">
        <v>853</v>
      </c>
      <c r="E97" s="71">
        <v>293</v>
      </c>
      <c r="F97" s="48">
        <f>Свод!K5</f>
        <v>0</v>
      </c>
      <c r="G97" s="29"/>
      <c r="H97" s="29"/>
      <c r="I97" s="32" t="s">
        <v>96</v>
      </c>
    </row>
    <row r="98" ht="15.15" spans="2:9">
      <c r="B98" s="29" t="s">
        <v>143</v>
      </c>
      <c r="C98" s="32">
        <v>2400</v>
      </c>
      <c r="D98" s="32" t="s">
        <v>96</v>
      </c>
      <c r="E98" s="57"/>
      <c r="F98" s="29"/>
      <c r="G98" s="29"/>
      <c r="H98" s="29"/>
      <c r="I98" s="32" t="s">
        <v>96</v>
      </c>
    </row>
    <row r="99" spans="2:9">
      <c r="B99" s="31" t="s">
        <v>118</v>
      </c>
      <c r="C99" s="33"/>
      <c r="D99" s="33"/>
      <c r="E99" s="76"/>
      <c r="F99" s="31"/>
      <c r="G99" s="31"/>
      <c r="H99" s="31"/>
      <c r="I99" s="33"/>
    </row>
    <row r="100" ht="15.15" spans="2:9">
      <c r="B100" s="29" t="s">
        <v>144</v>
      </c>
      <c r="C100" s="32">
        <v>2410</v>
      </c>
      <c r="D100" s="32">
        <v>613</v>
      </c>
      <c r="E100" s="57"/>
      <c r="F100" s="31"/>
      <c r="G100" s="31"/>
      <c r="H100" s="31"/>
      <c r="I100" s="33"/>
    </row>
    <row r="101" ht="15.15" spans="2:9">
      <c r="B101" s="29" t="s">
        <v>145</v>
      </c>
      <c r="C101" s="32">
        <v>2420</v>
      </c>
      <c r="D101" s="32">
        <v>623</v>
      </c>
      <c r="E101" s="57"/>
      <c r="F101" s="31"/>
      <c r="G101" s="31"/>
      <c r="H101" s="31"/>
      <c r="I101" s="33"/>
    </row>
    <row r="102" ht="27.15" spans="2:9">
      <c r="B102" s="29" t="s">
        <v>146</v>
      </c>
      <c r="C102" s="32">
        <v>2430</v>
      </c>
      <c r="D102" s="32">
        <v>634</v>
      </c>
      <c r="E102" s="57"/>
      <c r="F102" s="31"/>
      <c r="G102" s="31"/>
      <c r="H102" s="31"/>
      <c r="I102" s="33"/>
    </row>
    <row r="103" ht="15.15" spans="2:9">
      <c r="B103" s="29" t="s">
        <v>147</v>
      </c>
      <c r="C103" s="32">
        <v>2440</v>
      </c>
      <c r="D103" s="32">
        <v>810</v>
      </c>
      <c r="E103" s="57"/>
      <c r="F103" s="29"/>
      <c r="G103" s="29"/>
      <c r="H103" s="29"/>
      <c r="I103" s="32" t="s">
        <v>96</v>
      </c>
    </row>
    <row r="104" ht="15.15" spans="2:9">
      <c r="B104" s="29" t="s">
        <v>148</v>
      </c>
      <c r="C104" s="32">
        <v>2450</v>
      </c>
      <c r="D104" s="32">
        <v>862</v>
      </c>
      <c r="E104" s="57"/>
      <c r="F104" s="29"/>
      <c r="G104" s="29"/>
      <c r="H104" s="29"/>
      <c r="I104" s="32" t="s">
        <v>96</v>
      </c>
    </row>
    <row r="105" ht="27.15" spans="2:9">
      <c r="B105" s="29" t="s">
        <v>149</v>
      </c>
      <c r="C105" s="32">
        <v>2460</v>
      </c>
      <c r="D105" s="32">
        <v>863</v>
      </c>
      <c r="E105" s="57"/>
      <c r="F105" s="29"/>
      <c r="G105" s="29"/>
      <c r="H105" s="29"/>
      <c r="I105" s="32" t="s">
        <v>96</v>
      </c>
    </row>
    <row r="106" ht="15.15" spans="2:9">
      <c r="B106" s="29" t="s">
        <v>150</v>
      </c>
      <c r="C106" s="32">
        <v>2500</v>
      </c>
      <c r="D106" s="32" t="s">
        <v>96</v>
      </c>
      <c r="E106" s="60"/>
      <c r="F106" s="29"/>
      <c r="G106" s="29"/>
      <c r="H106" s="29"/>
      <c r="I106" s="32" t="s">
        <v>96</v>
      </c>
    </row>
    <row r="107" ht="27.15" spans="2:9">
      <c r="B107" s="29" t="s">
        <v>151</v>
      </c>
      <c r="C107" s="32">
        <v>2520</v>
      </c>
      <c r="D107" s="32">
        <v>831</v>
      </c>
      <c r="E107" s="60"/>
      <c r="F107" s="29"/>
      <c r="G107" s="29"/>
      <c r="H107" s="29"/>
      <c r="I107" s="32" t="s">
        <v>96</v>
      </c>
    </row>
    <row r="108" ht="15.15" spans="2:9">
      <c r="B108" s="29" t="s">
        <v>152</v>
      </c>
      <c r="C108" s="32">
        <v>2600</v>
      </c>
      <c r="D108" s="32" t="s">
        <v>96</v>
      </c>
      <c r="E108" s="57">
        <v>220</v>
      </c>
      <c r="F108" s="43">
        <f>F112+F117+F120+F119</f>
        <v>19514373.2</v>
      </c>
      <c r="G108" s="29"/>
      <c r="H108" s="29"/>
      <c r="I108" s="29"/>
    </row>
    <row r="109" spans="2:9">
      <c r="B109" s="31" t="s">
        <v>99</v>
      </c>
      <c r="C109" s="33"/>
      <c r="D109" s="33"/>
      <c r="E109" s="59"/>
      <c r="F109" s="31"/>
      <c r="G109" s="31"/>
      <c r="H109" s="31"/>
      <c r="I109" s="31"/>
    </row>
    <row r="110" ht="27.15" spans="2:9">
      <c r="B110" s="29" t="s">
        <v>153</v>
      </c>
      <c r="C110" s="32">
        <v>2610</v>
      </c>
      <c r="D110" s="32">
        <v>241</v>
      </c>
      <c r="E110" s="60"/>
      <c r="F110" s="29"/>
      <c r="G110" s="29"/>
      <c r="H110" s="29"/>
      <c r="I110" s="29"/>
    </row>
    <row r="111" ht="27.15" spans="2:9">
      <c r="B111" s="29" t="s">
        <v>154</v>
      </c>
      <c r="C111" s="32">
        <v>2620</v>
      </c>
      <c r="D111" s="32">
        <v>242</v>
      </c>
      <c r="E111" s="60"/>
      <c r="F111" s="29"/>
      <c r="G111" s="29"/>
      <c r="H111" s="29"/>
      <c r="I111" s="29"/>
    </row>
    <row r="112" ht="27.15" spans="2:9">
      <c r="B112" s="29" t="s">
        <v>155</v>
      </c>
      <c r="C112" s="32">
        <v>2630</v>
      </c>
      <c r="D112" s="32">
        <v>243</v>
      </c>
      <c r="E112" s="66">
        <v>220</v>
      </c>
      <c r="F112" s="47">
        <f>Свод!AC5+Свод!L5+Свод!CL5</f>
        <v>19141924.38</v>
      </c>
      <c r="G112" s="29"/>
      <c r="H112" s="29"/>
      <c r="I112" s="29"/>
    </row>
    <row r="113" ht="15.15" spans="2:2">
      <c r="B113" s="11"/>
    </row>
    <row r="114" ht="26.25" customHeight="1" spans="2:9">
      <c r="B114" s="23" t="s">
        <v>85</v>
      </c>
      <c r="C114" s="24" t="s">
        <v>86</v>
      </c>
      <c r="D114" s="24" t="s">
        <v>87</v>
      </c>
      <c r="E114" s="75" t="s">
        <v>88</v>
      </c>
      <c r="F114" s="25" t="s">
        <v>89</v>
      </c>
      <c r="G114" s="26"/>
      <c r="H114" s="26"/>
      <c r="I114" s="69"/>
    </row>
    <row r="115" ht="53.55" spans="2:11">
      <c r="B115" s="27"/>
      <c r="C115" s="28"/>
      <c r="D115" s="28"/>
      <c r="E115" s="57" t="s">
        <v>90</v>
      </c>
      <c r="F115" s="28" t="s">
        <v>91</v>
      </c>
      <c r="G115" s="27" t="s">
        <v>92</v>
      </c>
      <c r="H115" s="27" t="s">
        <v>93</v>
      </c>
      <c r="I115" s="27" t="s">
        <v>94</v>
      </c>
      <c r="K115" s="70">
        <f>F108-G140</f>
        <v>0</v>
      </c>
    </row>
    <row r="116" ht="15.15" spans="2:9">
      <c r="B116" s="27">
        <v>1</v>
      </c>
      <c r="C116" s="27">
        <v>2</v>
      </c>
      <c r="D116" s="27">
        <v>3</v>
      </c>
      <c r="E116" s="57">
        <v>4</v>
      </c>
      <c r="F116" s="28">
        <v>5</v>
      </c>
      <c r="G116" s="27">
        <v>6</v>
      </c>
      <c r="H116" s="27">
        <v>7</v>
      </c>
      <c r="I116" s="27">
        <v>8</v>
      </c>
    </row>
    <row r="117" ht="15.15" spans="2:9">
      <c r="B117" s="29" t="s">
        <v>156</v>
      </c>
      <c r="C117" s="32">
        <v>2640</v>
      </c>
      <c r="D117" s="27">
        <v>244</v>
      </c>
      <c r="E117" s="71">
        <v>220</v>
      </c>
      <c r="F117" s="47">
        <f>Свод!D5+Свод!P5+Свод!AA5+Свод!AB5+Свод!AI5+Свод!AK5+Свод!AN5+Свод!AP5</f>
        <v>313495.02</v>
      </c>
      <c r="G117" s="29"/>
      <c r="H117" s="29"/>
      <c r="I117" s="29"/>
    </row>
    <row r="118" ht="27.15" spans="2:9">
      <c r="B118" s="29" t="s">
        <v>157</v>
      </c>
      <c r="C118" s="78">
        <v>2650</v>
      </c>
      <c r="D118" s="78">
        <v>246</v>
      </c>
      <c r="E118" s="60"/>
      <c r="F118" s="29"/>
      <c r="G118" s="29"/>
      <c r="H118" s="29"/>
      <c r="I118" s="29"/>
    </row>
    <row r="119" ht="15.15" spans="2:9">
      <c r="B119" s="29" t="s">
        <v>158</v>
      </c>
      <c r="C119" s="78">
        <v>2660</v>
      </c>
      <c r="D119" s="78">
        <v>247</v>
      </c>
      <c r="E119" s="57">
        <v>223</v>
      </c>
      <c r="F119" s="30">
        <f>Свод!M5</f>
        <v>58953.8</v>
      </c>
      <c r="G119" s="29"/>
      <c r="H119" s="29"/>
      <c r="I119" s="29"/>
    </row>
    <row r="120" ht="27.15" spans="2:9">
      <c r="B120" s="29" t="s">
        <v>159</v>
      </c>
      <c r="C120" s="32">
        <v>2700</v>
      </c>
      <c r="D120" s="27">
        <v>400</v>
      </c>
      <c r="E120" s="60">
        <f>E122+E123</f>
        <v>0</v>
      </c>
      <c r="F120" s="29">
        <f>F122+F123</f>
        <v>0</v>
      </c>
      <c r="G120" s="29"/>
      <c r="H120" s="29"/>
      <c r="I120" s="29"/>
    </row>
    <row r="121" spans="2:9">
      <c r="B121" s="31" t="s">
        <v>99</v>
      </c>
      <c r="C121" s="33"/>
      <c r="D121" s="31"/>
      <c r="E121" s="59"/>
      <c r="F121" s="31"/>
      <c r="G121" s="31"/>
      <c r="H121" s="31"/>
      <c r="I121" s="31"/>
    </row>
    <row r="122" ht="27.15" spans="2:9">
      <c r="B122" s="29" t="s">
        <v>160</v>
      </c>
      <c r="C122" s="32">
        <v>2710</v>
      </c>
      <c r="D122" s="27">
        <v>406</v>
      </c>
      <c r="E122" s="48"/>
      <c r="F122" s="29"/>
      <c r="G122" s="29"/>
      <c r="H122" s="29"/>
      <c r="I122" s="29"/>
    </row>
    <row r="123" ht="27.15" spans="2:9">
      <c r="B123" s="29" t="s">
        <v>161</v>
      </c>
      <c r="C123" s="32">
        <v>2720</v>
      </c>
      <c r="D123" s="27">
        <v>407</v>
      </c>
      <c r="E123" s="48"/>
      <c r="F123" s="42">
        <f>Свод!AF5</f>
        <v>0</v>
      </c>
      <c r="G123" s="29"/>
      <c r="H123" s="29"/>
      <c r="I123" s="29"/>
    </row>
    <row r="124" ht="15.15" spans="2:9">
      <c r="B124" s="29" t="s">
        <v>162</v>
      </c>
      <c r="C124" s="32">
        <v>3000</v>
      </c>
      <c r="D124" s="27">
        <v>100</v>
      </c>
      <c r="E124" s="60"/>
      <c r="F124" s="29"/>
      <c r="G124" s="29"/>
      <c r="H124" s="29"/>
      <c r="I124" s="27" t="s">
        <v>96</v>
      </c>
    </row>
    <row r="125" spans="2:9">
      <c r="B125" s="31" t="s">
        <v>99</v>
      </c>
      <c r="C125" s="33"/>
      <c r="D125" s="31"/>
      <c r="E125" s="59"/>
      <c r="F125" s="31"/>
      <c r="G125" s="31"/>
      <c r="H125" s="31"/>
      <c r="I125" s="31"/>
    </row>
    <row r="126" ht="15.15" spans="2:9">
      <c r="B126" s="29" t="s">
        <v>163</v>
      </c>
      <c r="C126" s="32">
        <v>3010</v>
      </c>
      <c r="D126" s="29"/>
      <c r="E126" s="60"/>
      <c r="F126" s="29"/>
      <c r="G126" s="29"/>
      <c r="H126" s="29"/>
      <c r="I126" s="27" t="s">
        <v>96</v>
      </c>
    </row>
    <row r="127" ht="15.15" spans="2:9">
      <c r="B127" s="29" t="s">
        <v>164</v>
      </c>
      <c r="C127" s="32">
        <v>3020</v>
      </c>
      <c r="D127" s="29"/>
      <c r="E127" s="60"/>
      <c r="F127" s="29"/>
      <c r="G127" s="29"/>
      <c r="H127" s="29"/>
      <c r="I127" s="27" t="s">
        <v>96</v>
      </c>
    </row>
    <row r="128" ht="15.15" spans="2:9">
      <c r="B128" s="29" t="s">
        <v>165</v>
      </c>
      <c r="C128" s="32">
        <v>3030</v>
      </c>
      <c r="D128" s="29"/>
      <c r="E128" s="60"/>
      <c r="F128" s="29"/>
      <c r="G128" s="29"/>
      <c r="H128" s="29"/>
      <c r="I128" s="27" t="s">
        <v>96</v>
      </c>
    </row>
    <row r="129" ht="15.15" spans="2:9">
      <c r="B129" s="29" t="s">
        <v>166</v>
      </c>
      <c r="C129" s="32">
        <v>4000</v>
      </c>
      <c r="D129" s="27" t="s">
        <v>96</v>
      </c>
      <c r="E129" s="60"/>
      <c r="F129" s="29"/>
      <c r="G129" s="29"/>
      <c r="H129" s="29"/>
      <c r="I129" s="27" t="s">
        <v>96</v>
      </c>
    </row>
    <row r="130" spans="2:9">
      <c r="B130" s="31" t="s">
        <v>118</v>
      </c>
      <c r="C130" s="33"/>
      <c r="D130" s="31"/>
      <c r="E130" s="59"/>
      <c r="F130" s="31"/>
      <c r="G130" s="31"/>
      <c r="H130" s="31"/>
      <c r="I130" s="31"/>
    </row>
    <row r="131" ht="15.15" spans="2:9">
      <c r="B131" s="29" t="s">
        <v>167</v>
      </c>
      <c r="C131" s="32">
        <v>4010</v>
      </c>
      <c r="D131" s="27">
        <v>610</v>
      </c>
      <c r="E131" s="60"/>
      <c r="F131" s="29"/>
      <c r="G131" s="29"/>
      <c r="H131" s="29"/>
      <c r="I131" s="27" t="s">
        <v>96</v>
      </c>
    </row>
    <row r="132" ht="15.15" spans="2:9">
      <c r="B132" s="29"/>
      <c r="C132" s="39"/>
      <c r="D132" s="29"/>
      <c r="E132" s="60"/>
      <c r="F132" s="29"/>
      <c r="G132" s="29"/>
      <c r="H132" s="29"/>
      <c r="I132" s="29"/>
    </row>
    <row r="133" spans="2:9">
      <c r="B133" s="50"/>
      <c r="C133" s="51"/>
      <c r="D133" s="50"/>
      <c r="E133" s="94"/>
      <c r="F133" s="50"/>
      <c r="G133" s="50"/>
      <c r="H133" s="50"/>
      <c r="I133" s="50"/>
    </row>
    <row r="134" spans="2:2">
      <c r="B134" s="11"/>
    </row>
    <row r="135" ht="17.4" spans="2:2">
      <c r="B135" s="22" t="s">
        <v>168</v>
      </c>
    </row>
    <row r="136" ht="15.15" spans="2:2">
      <c r="B136" s="11"/>
    </row>
    <row r="137" ht="15.15" spans="1:10">
      <c r="A137" s="23" t="s">
        <v>169</v>
      </c>
      <c r="B137" s="24" t="s">
        <v>85</v>
      </c>
      <c r="C137" s="24" t="s">
        <v>170</v>
      </c>
      <c r="D137" s="24" t="s">
        <v>171</v>
      </c>
      <c r="E137" s="24" t="s">
        <v>172</v>
      </c>
      <c r="F137" s="79"/>
      <c r="G137" s="80" t="s">
        <v>89</v>
      </c>
      <c r="H137" s="81"/>
      <c r="I137" s="81"/>
      <c r="J137" s="84"/>
    </row>
    <row r="138" ht="79.95" spans="1:10">
      <c r="A138" s="27"/>
      <c r="B138" s="28"/>
      <c r="C138" s="28"/>
      <c r="D138" s="28"/>
      <c r="E138" s="28"/>
      <c r="F138" s="27" t="s">
        <v>173</v>
      </c>
      <c r="G138" s="28" t="s">
        <v>91</v>
      </c>
      <c r="H138" s="27" t="s">
        <v>92</v>
      </c>
      <c r="I138" s="27" t="s">
        <v>93</v>
      </c>
      <c r="J138" s="27" t="s">
        <v>94</v>
      </c>
    </row>
    <row r="139" ht="15.15" spans="1:10">
      <c r="A139" s="27">
        <v>1</v>
      </c>
      <c r="B139" s="27">
        <v>2</v>
      </c>
      <c r="C139" s="27">
        <v>3</v>
      </c>
      <c r="D139" s="27">
        <v>4</v>
      </c>
      <c r="E139" s="27"/>
      <c r="F139" s="27"/>
      <c r="G139" s="64">
        <v>5</v>
      </c>
      <c r="H139" s="27">
        <v>6</v>
      </c>
      <c r="I139" s="27">
        <v>7</v>
      </c>
      <c r="J139" s="27">
        <v>8</v>
      </c>
    </row>
    <row r="140" ht="15.15" spans="1:10">
      <c r="A140" s="27">
        <v>1</v>
      </c>
      <c r="B140" s="29" t="s">
        <v>176</v>
      </c>
      <c r="C140" s="27">
        <v>26000</v>
      </c>
      <c r="D140" s="27" t="s">
        <v>96</v>
      </c>
      <c r="E140" s="82" t="s">
        <v>177</v>
      </c>
      <c r="F140" s="82" t="s">
        <v>96</v>
      </c>
      <c r="G140" s="30">
        <f>G149+G144</f>
        <v>19514373.2</v>
      </c>
      <c r="H140" s="29"/>
      <c r="I140" s="29"/>
      <c r="J140" s="29"/>
    </row>
    <row r="141" spans="1:10">
      <c r="A141" s="31"/>
      <c r="B141" s="31" t="s">
        <v>99</v>
      </c>
      <c r="C141" s="31"/>
      <c r="D141" s="31"/>
      <c r="E141" s="31"/>
      <c r="F141" s="31"/>
      <c r="G141" s="83"/>
      <c r="H141" s="31"/>
      <c r="I141" s="31"/>
      <c r="J141" s="31"/>
    </row>
    <row r="142" ht="129.75" customHeight="1" spans="1:10">
      <c r="A142" s="27" t="s">
        <v>178</v>
      </c>
      <c r="B142" s="29" t="s">
        <v>179</v>
      </c>
      <c r="C142" s="32">
        <v>26100</v>
      </c>
      <c r="D142" s="32" t="s">
        <v>96</v>
      </c>
      <c r="E142" s="32"/>
      <c r="F142" s="32" t="s">
        <v>96</v>
      </c>
      <c r="G142" s="40"/>
      <c r="H142" s="36"/>
      <c r="I142" s="36"/>
      <c r="J142" s="36"/>
    </row>
    <row r="143" ht="40.95" spans="1:10">
      <c r="A143" s="27" t="s">
        <v>180</v>
      </c>
      <c r="B143" s="29" t="s">
        <v>181</v>
      </c>
      <c r="C143" s="32">
        <v>26200</v>
      </c>
      <c r="D143" s="32" t="s">
        <v>96</v>
      </c>
      <c r="E143" s="32"/>
      <c r="F143" s="32" t="s">
        <v>96</v>
      </c>
      <c r="G143" s="40"/>
      <c r="H143" s="36"/>
      <c r="I143" s="36"/>
      <c r="J143" s="36"/>
    </row>
    <row r="144" ht="40.95" spans="1:10">
      <c r="A144" s="27" t="s">
        <v>182</v>
      </c>
      <c r="B144" s="29" t="s">
        <v>183</v>
      </c>
      <c r="C144" s="32">
        <v>26300</v>
      </c>
      <c r="D144" s="32" t="s">
        <v>96</v>
      </c>
      <c r="E144" s="82" t="s">
        <v>177</v>
      </c>
      <c r="F144" s="82" t="s">
        <v>96</v>
      </c>
      <c r="G144" s="42">
        <f>Свод!AV5+Свод!AW5+Свод!AX5</f>
        <v>0</v>
      </c>
      <c r="H144" s="36"/>
      <c r="I144" s="36"/>
      <c r="J144" s="36"/>
    </row>
    <row r="145" ht="15.15" spans="1:10">
      <c r="A145" s="53" t="s">
        <v>184</v>
      </c>
      <c r="B145" s="29" t="s">
        <v>185</v>
      </c>
      <c r="C145" s="32">
        <v>26310</v>
      </c>
      <c r="D145" s="32"/>
      <c r="E145" s="32" t="s">
        <v>96</v>
      </c>
      <c r="F145" s="32" t="s">
        <v>96</v>
      </c>
      <c r="G145" s="42"/>
      <c r="H145" s="36"/>
      <c r="I145" s="36"/>
      <c r="J145" s="36"/>
    </row>
    <row r="146" ht="15.15" spans="1:10">
      <c r="A146" s="53" t="s">
        <v>186</v>
      </c>
      <c r="B146" s="29" t="s">
        <v>118</v>
      </c>
      <c r="C146" s="32" t="s">
        <v>187</v>
      </c>
      <c r="D146" s="32"/>
      <c r="E146" s="32"/>
      <c r="F146" s="32" t="s">
        <v>96</v>
      </c>
      <c r="G146" s="42"/>
      <c r="H146" s="36"/>
      <c r="I146" s="36"/>
      <c r="J146" s="36"/>
    </row>
    <row r="147" ht="15.15" spans="1:10">
      <c r="A147" s="53" t="s">
        <v>188</v>
      </c>
      <c r="B147" s="29" t="s">
        <v>189</v>
      </c>
      <c r="C147" s="32" t="s">
        <v>190</v>
      </c>
      <c r="D147" s="32"/>
      <c r="E147" s="32"/>
      <c r="F147" s="32"/>
      <c r="G147" s="42"/>
      <c r="H147" s="36"/>
      <c r="I147" s="36"/>
      <c r="J147" s="36"/>
    </row>
    <row r="148" ht="15.15" spans="1:10">
      <c r="A148" s="53" t="s">
        <v>191</v>
      </c>
      <c r="B148" s="29" t="s">
        <v>192</v>
      </c>
      <c r="C148" s="32">
        <v>26320</v>
      </c>
      <c r="D148" s="32"/>
      <c r="E148" s="32" t="s">
        <v>96</v>
      </c>
      <c r="F148" s="32" t="s">
        <v>96</v>
      </c>
      <c r="G148" s="42"/>
      <c r="H148" s="36"/>
      <c r="I148" s="36"/>
      <c r="J148" s="36"/>
    </row>
    <row r="149" ht="40.95" spans="1:10">
      <c r="A149" s="27" t="s">
        <v>193</v>
      </c>
      <c r="B149" s="29" t="s">
        <v>194</v>
      </c>
      <c r="C149" s="32">
        <v>26400</v>
      </c>
      <c r="D149" s="32" t="s">
        <v>96</v>
      </c>
      <c r="E149" s="82" t="s">
        <v>177</v>
      </c>
      <c r="F149" s="32" t="s">
        <v>96</v>
      </c>
      <c r="G149" s="40">
        <f>G151+G155+G160+G167</f>
        <v>19514373.2</v>
      </c>
      <c r="H149" s="36"/>
      <c r="I149" s="36"/>
      <c r="J149" s="36"/>
    </row>
    <row r="150" spans="1:10">
      <c r="A150" s="31"/>
      <c r="B150" s="31" t="s">
        <v>99</v>
      </c>
      <c r="C150" s="33"/>
      <c r="D150" s="33"/>
      <c r="E150" s="33"/>
      <c r="F150" s="33"/>
      <c r="G150" s="83"/>
      <c r="H150" s="31"/>
      <c r="I150" s="31"/>
      <c r="J150" s="31"/>
    </row>
    <row r="151" ht="27.15" spans="1:10">
      <c r="A151" s="53" t="s">
        <v>195</v>
      </c>
      <c r="B151" s="29" t="s">
        <v>196</v>
      </c>
      <c r="C151" s="32">
        <v>26410</v>
      </c>
      <c r="D151" s="32" t="s">
        <v>96</v>
      </c>
      <c r="E151" s="82" t="s">
        <v>177</v>
      </c>
      <c r="F151" s="32" t="s">
        <v>96</v>
      </c>
      <c r="G151" s="30">
        <f>G153</f>
        <v>333996.2</v>
      </c>
      <c r="H151" s="29"/>
      <c r="I151" s="29"/>
      <c r="J151" s="29"/>
    </row>
    <row r="152" spans="1:10">
      <c r="A152" s="31"/>
      <c r="B152" s="31" t="s">
        <v>99</v>
      </c>
      <c r="C152" s="33"/>
      <c r="D152" s="33"/>
      <c r="E152" s="33"/>
      <c r="F152" s="33"/>
      <c r="G152" s="83"/>
      <c r="H152" s="31"/>
      <c r="I152" s="31"/>
      <c r="J152" s="31"/>
    </row>
    <row r="153" ht="15.15" spans="1:10">
      <c r="A153" s="27" t="s">
        <v>197</v>
      </c>
      <c r="B153" s="29" t="s">
        <v>198</v>
      </c>
      <c r="C153" s="32">
        <v>26411</v>
      </c>
      <c r="D153" s="32" t="s">
        <v>96</v>
      </c>
      <c r="E153" s="82" t="s">
        <v>177</v>
      </c>
      <c r="F153" s="32" t="s">
        <v>96</v>
      </c>
      <c r="G153" s="42">
        <f>Свод!P5+Свод!L5+Свод!D5-Свод!AV5+Свод!CL5+Свод!M5</f>
        <v>333996.2</v>
      </c>
      <c r="H153" s="29"/>
      <c r="I153" s="29"/>
      <c r="J153" s="29"/>
    </row>
    <row r="154" ht="15.15" spans="1:10">
      <c r="A154" s="27" t="s">
        <v>199</v>
      </c>
      <c r="B154" s="29" t="s">
        <v>200</v>
      </c>
      <c r="C154" s="32">
        <v>26412</v>
      </c>
      <c r="D154" s="32" t="s">
        <v>96</v>
      </c>
      <c r="E154" s="32"/>
      <c r="F154" s="32" t="s">
        <v>96</v>
      </c>
      <c r="G154" s="30"/>
      <c r="H154" s="29"/>
      <c r="I154" s="29"/>
      <c r="J154" s="29"/>
    </row>
    <row r="155" ht="27.15" spans="1:10">
      <c r="A155" s="27" t="s">
        <v>201</v>
      </c>
      <c r="B155" s="29" t="s">
        <v>202</v>
      </c>
      <c r="C155" s="32">
        <v>26420</v>
      </c>
      <c r="D155" s="32" t="s">
        <v>96</v>
      </c>
      <c r="E155" s="82" t="s">
        <v>177</v>
      </c>
      <c r="F155" s="32" t="s">
        <v>96</v>
      </c>
      <c r="G155" s="30">
        <f>G157</f>
        <v>19141924.38</v>
      </c>
      <c r="H155" s="29"/>
      <c r="I155" s="29"/>
      <c r="J155" s="29"/>
    </row>
    <row r="156" spans="1:10">
      <c r="A156" s="31"/>
      <c r="B156" s="31" t="s">
        <v>99</v>
      </c>
      <c r="C156" s="33"/>
      <c r="D156" s="33"/>
      <c r="E156" s="33"/>
      <c r="F156" s="33"/>
      <c r="G156" s="83"/>
      <c r="H156" s="31"/>
      <c r="I156" s="31"/>
      <c r="J156" s="31"/>
    </row>
    <row r="157" ht="15.15" spans="1:10">
      <c r="A157" s="27" t="s">
        <v>203</v>
      </c>
      <c r="B157" s="29" t="s">
        <v>198</v>
      </c>
      <c r="C157" s="32">
        <v>26421</v>
      </c>
      <c r="D157" s="32" t="s">
        <v>96</v>
      </c>
      <c r="E157" s="82" t="s">
        <v>177</v>
      </c>
      <c r="F157" s="32" t="s">
        <v>96</v>
      </c>
      <c r="G157" s="42">
        <f>Свод!AA5+Свод!AB5+Свод!AC5-Свод!AW5</f>
        <v>19141924.38</v>
      </c>
      <c r="H157" s="29"/>
      <c r="I157" s="29"/>
      <c r="J157" s="29"/>
    </row>
    <row r="158" ht="15.15" spans="1:10">
      <c r="A158" s="27"/>
      <c r="B158" s="29" t="s">
        <v>118</v>
      </c>
      <c r="C158" s="32" t="s">
        <v>204</v>
      </c>
      <c r="D158" s="32"/>
      <c r="E158" s="32"/>
      <c r="F158" s="32" t="s">
        <v>96</v>
      </c>
      <c r="G158" s="42"/>
      <c r="H158" s="29"/>
      <c r="I158" s="29"/>
      <c r="J158" s="29"/>
    </row>
    <row r="159" ht="15.15" spans="1:10">
      <c r="A159" s="27" t="s">
        <v>205</v>
      </c>
      <c r="B159" s="29" t="s">
        <v>200</v>
      </c>
      <c r="C159" s="32">
        <v>26422</v>
      </c>
      <c r="D159" s="32" t="s">
        <v>96</v>
      </c>
      <c r="E159" s="32"/>
      <c r="F159" s="32" t="s">
        <v>96</v>
      </c>
      <c r="G159" s="30"/>
      <c r="H159" s="29"/>
      <c r="I159" s="29"/>
      <c r="J159" s="29"/>
    </row>
    <row r="160" ht="27.75" spans="1:12">
      <c r="A160" s="27" t="s">
        <v>206</v>
      </c>
      <c r="B160" s="29" t="s">
        <v>207</v>
      </c>
      <c r="C160" s="32">
        <v>26430</v>
      </c>
      <c r="D160" s="32" t="s">
        <v>96</v>
      </c>
      <c r="E160" s="32"/>
      <c r="F160" s="32" t="s">
        <v>96</v>
      </c>
      <c r="G160" s="42">
        <f>Свод!AF5</f>
        <v>0</v>
      </c>
      <c r="H160" s="29"/>
      <c r="I160" s="29"/>
      <c r="J160" s="29"/>
      <c r="L160" s="70">
        <f>F30+F32-F62</f>
        <v>0</v>
      </c>
    </row>
    <row r="161" ht="15.15" spans="1:12">
      <c r="A161" s="27" t="s">
        <v>208</v>
      </c>
      <c r="B161" s="29" t="s">
        <v>118</v>
      </c>
      <c r="C161" s="32" t="s">
        <v>209</v>
      </c>
      <c r="D161" s="32"/>
      <c r="E161" s="32"/>
      <c r="F161" s="32" t="s">
        <v>96</v>
      </c>
      <c r="G161" s="42">
        <v>0</v>
      </c>
      <c r="H161" s="29"/>
      <c r="I161" s="29"/>
      <c r="J161" s="29"/>
      <c r="L161" s="70">
        <f>F108-G140</f>
        <v>0</v>
      </c>
    </row>
    <row r="162" ht="15.15" spans="1:10">
      <c r="A162" s="27" t="s">
        <v>210</v>
      </c>
      <c r="B162" s="29" t="s">
        <v>189</v>
      </c>
      <c r="C162" s="32" t="s">
        <v>211</v>
      </c>
      <c r="D162" s="32"/>
      <c r="E162" s="32"/>
      <c r="F162" s="32"/>
      <c r="G162" s="42"/>
      <c r="H162" s="29"/>
      <c r="I162" s="29"/>
      <c r="J162" s="29"/>
    </row>
    <row r="163" ht="15.15" spans="1:10">
      <c r="A163" s="27" t="s">
        <v>212</v>
      </c>
      <c r="B163" s="29" t="s">
        <v>213</v>
      </c>
      <c r="C163" s="32">
        <v>26440</v>
      </c>
      <c r="D163" s="32" t="s">
        <v>96</v>
      </c>
      <c r="E163" s="32"/>
      <c r="F163" s="32" t="s">
        <v>96</v>
      </c>
      <c r="G163" s="30"/>
      <c r="H163" s="29"/>
      <c r="I163" s="29"/>
      <c r="J163" s="29"/>
    </row>
    <row r="164" spans="1:12">
      <c r="A164" s="31"/>
      <c r="B164" s="31" t="s">
        <v>99</v>
      </c>
      <c r="C164" s="33"/>
      <c r="D164" s="33"/>
      <c r="E164" s="33"/>
      <c r="F164" s="33"/>
      <c r="G164" s="83"/>
      <c r="H164" s="31"/>
      <c r="I164" s="31"/>
      <c r="J164" s="31"/>
      <c r="L164" s="95"/>
    </row>
    <row r="165" ht="15.15" spans="1:12">
      <c r="A165" s="27" t="s">
        <v>214</v>
      </c>
      <c r="B165" s="29" t="s">
        <v>198</v>
      </c>
      <c r="C165" s="32">
        <v>26441</v>
      </c>
      <c r="D165" s="32" t="s">
        <v>96</v>
      </c>
      <c r="E165" s="32"/>
      <c r="F165" s="32" t="s">
        <v>96</v>
      </c>
      <c r="G165" s="30"/>
      <c r="H165" s="29"/>
      <c r="I165" s="29"/>
      <c r="J165" s="29"/>
      <c r="L165" s="95"/>
    </row>
    <row r="166" ht="15.15" spans="1:10">
      <c r="A166" s="27" t="s">
        <v>215</v>
      </c>
      <c r="B166" s="29" t="s">
        <v>200</v>
      </c>
      <c r="C166" s="32">
        <v>26442</v>
      </c>
      <c r="D166" s="32" t="s">
        <v>96</v>
      </c>
      <c r="E166" s="32"/>
      <c r="F166" s="32" t="s">
        <v>96</v>
      </c>
      <c r="G166" s="30"/>
      <c r="H166" s="29"/>
      <c r="I166" s="29"/>
      <c r="J166" s="29"/>
    </row>
    <row r="167" ht="15.15" spans="1:10">
      <c r="A167" s="27" t="s">
        <v>216</v>
      </c>
      <c r="B167" s="29" t="s">
        <v>217</v>
      </c>
      <c r="C167" s="32">
        <v>26450</v>
      </c>
      <c r="D167" s="32" t="s">
        <v>96</v>
      </c>
      <c r="E167" s="82" t="s">
        <v>177</v>
      </c>
      <c r="F167" s="32" t="s">
        <v>96</v>
      </c>
      <c r="G167" s="30">
        <f>G173</f>
        <v>38452.62</v>
      </c>
      <c r="H167" s="29"/>
      <c r="I167" s="29"/>
      <c r="J167" s="29"/>
    </row>
    <row r="168" ht="15.15" spans="1:7">
      <c r="A168" s="11"/>
      <c r="E168"/>
      <c r="G168" s="62"/>
    </row>
    <row r="169" ht="15.15" spans="1:10">
      <c r="A169" s="23" t="s">
        <v>169</v>
      </c>
      <c r="B169" s="24" t="s">
        <v>85</v>
      </c>
      <c r="C169" s="24" t="s">
        <v>170</v>
      </c>
      <c r="D169" s="24" t="s">
        <v>171</v>
      </c>
      <c r="E169" s="24" t="s">
        <v>172</v>
      </c>
      <c r="F169" s="79"/>
      <c r="G169" s="80" t="s">
        <v>89</v>
      </c>
      <c r="H169" s="81"/>
      <c r="I169" s="81"/>
      <c r="J169" s="81"/>
    </row>
    <row r="170" ht="79.95" spans="1:10">
      <c r="A170" s="27"/>
      <c r="B170" s="28"/>
      <c r="C170" s="28"/>
      <c r="D170" s="28"/>
      <c r="E170" s="28"/>
      <c r="F170" s="27" t="s">
        <v>173</v>
      </c>
      <c r="G170" s="28" t="s">
        <v>91</v>
      </c>
      <c r="H170" s="27" t="s">
        <v>92</v>
      </c>
      <c r="I170" s="27" t="s">
        <v>93</v>
      </c>
      <c r="J170" s="44" t="s">
        <v>94</v>
      </c>
    </row>
    <row r="171" ht="15.15" spans="1:10">
      <c r="A171" s="27">
        <v>1</v>
      </c>
      <c r="B171" s="27">
        <v>2</v>
      </c>
      <c r="C171" s="27">
        <v>3</v>
      </c>
      <c r="D171" s="27">
        <v>4</v>
      </c>
      <c r="E171" s="27"/>
      <c r="F171" s="27"/>
      <c r="G171" s="57">
        <v>5</v>
      </c>
      <c r="H171" s="27">
        <v>6</v>
      </c>
      <c r="I171" s="27">
        <v>7</v>
      </c>
      <c r="J171" s="44">
        <v>8</v>
      </c>
    </row>
    <row r="172" spans="1:10">
      <c r="A172" s="31"/>
      <c r="B172" s="31" t="s">
        <v>99</v>
      </c>
      <c r="C172" s="31"/>
      <c r="D172" s="33"/>
      <c r="E172" s="33"/>
      <c r="F172" s="33"/>
      <c r="G172" s="59"/>
      <c r="H172" s="31"/>
      <c r="I172" s="31"/>
      <c r="J172" s="31"/>
    </row>
    <row r="173" ht="15.15" spans="1:10">
      <c r="A173" s="27" t="s">
        <v>218</v>
      </c>
      <c r="B173" s="29" t="s">
        <v>198</v>
      </c>
      <c r="C173" s="32">
        <v>26451</v>
      </c>
      <c r="D173" s="32" t="s">
        <v>96</v>
      </c>
      <c r="E173" s="82" t="s">
        <v>177</v>
      </c>
      <c r="F173" s="32" t="s">
        <v>96</v>
      </c>
      <c r="G173" s="30">
        <f>Свод!AI5+Свод!AK5-Свод!AX5+Свод!AP5</f>
        <v>38452.62</v>
      </c>
      <c r="H173" s="29"/>
      <c r="I173" s="29"/>
      <c r="J173" s="29"/>
    </row>
    <row r="174" ht="15.15" spans="1:10">
      <c r="A174" s="27" t="s">
        <v>219</v>
      </c>
      <c r="B174" s="29" t="s">
        <v>118</v>
      </c>
      <c r="C174" s="32">
        <v>26451.1</v>
      </c>
      <c r="D174" s="32"/>
      <c r="E174" s="32"/>
      <c r="F174" s="32" t="s">
        <v>96</v>
      </c>
      <c r="G174" s="30"/>
      <c r="H174" s="29"/>
      <c r="I174" s="29"/>
      <c r="J174" s="29"/>
    </row>
    <row r="175" ht="15.15" spans="1:10">
      <c r="A175" s="27" t="s">
        <v>220</v>
      </c>
      <c r="B175" s="29" t="s">
        <v>189</v>
      </c>
      <c r="C175" s="32" t="s">
        <v>221</v>
      </c>
      <c r="D175" s="32"/>
      <c r="E175" s="32"/>
      <c r="F175" s="32"/>
      <c r="G175" s="30"/>
      <c r="H175" s="29"/>
      <c r="I175" s="29"/>
      <c r="J175" s="29"/>
    </row>
    <row r="176" ht="15.15" spans="1:10">
      <c r="A176" s="27" t="s">
        <v>222</v>
      </c>
      <c r="B176" s="29" t="s">
        <v>192</v>
      </c>
      <c r="C176" s="32">
        <v>26452</v>
      </c>
      <c r="D176" s="32" t="s">
        <v>96</v>
      </c>
      <c r="E176" s="32"/>
      <c r="F176" s="32" t="s">
        <v>96</v>
      </c>
      <c r="G176" s="30"/>
      <c r="H176" s="29"/>
      <c r="I176" s="29"/>
      <c r="J176" s="29"/>
    </row>
    <row r="177" ht="40.95" spans="1:10">
      <c r="A177" s="27" t="s">
        <v>223</v>
      </c>
      <c r="B177" s="29" t="s">
        <v>224</v>
      </c>
      <c r="C177" s="32">
        <v>26500</v>
      </c>
      <c r="D177" s="32" t="s">
        <v>96</v>
      </c>
      <c r="E177" s="82" t="s">
        <v>177</v>
      </c>
      <c r="F177" s="32" t="s">
        <v>96</v>
      </c>
      <c r="G177" s="30">
        <f>G149</f>
        <v>19514373.2</v>
      </c>
      <c r="H177" s="29"/>
      <c r="I177" s="29"/>
      <c r="J177" s="29"/>
    </row>
    <row r="178" ht="15.15" spans="1:10">
      <c r="A178" s="53" t="s">
        <v>225</v>
      </c>
      <c r="B178" s="29" t="s">
        <v>226</v>
      </c>
      <c r="C178" s="32" t="s">
        <v>227</v>
      </c>
      <c r="D178" s="39">
        <v>2024</v>
      </c>
      <c r="E178" s="82" t="s">
        <v>177</v>
      </c>
      <c r="F178" s="32" t="s">
        <v>96</v>
      </c>
      <c r="G178" s="30">
        <f>G177</f>
        <v>19514373.2</v>
      </c>
      <c r="H178" s="29"/>
      <c r="I178" s="29"/>
      <c r="J178" s="29"/>
    </row>
    <row r="179" ht="40.35" spans="1:10">
      <c r="A179" s="27" t="s">
        <v>228</v>
      </c>
      <c r="B179" s="29" t="s">
        <v>229</v>
      </c>
      <c r="C179" s="32">
        <v>26600</v>
      </c>
      <c r="D179" s="32" t="s">
        <v>96</v>
      </c>
      <c r="E179" s="32"/>
      <c r="F179" s="32" t="s">
        <v>96</v>
      </c>
      <c r="G179" s="30"/>
      <c r="H179" s="29"/>
      <c r="I179" s="29"/>
      <c r="J179" s="29"/>
    </row>
    <row r="180" ht="15.15" spans="1:10">
      <c r="A180" s="29"/>
      <c r="B180" s="29" t="s">
        <v>226</v>
      </c>
      <c r="C180" s="32">
        <v>26610</v>
      </c>
      <c r="D180" s="39"/>
      <c r="E180" s="39"/>
      <c r="F180" s="32" t="s">
        <v>96</v>
      </c>
      <c r="G180" s="60"/>
      <c r="H180" s="29"/>
      <c r="I180" s="29"/>
      <c r="J180" s="29"/>
    </row>
    <row r="181" spans="1:1">
      <c r="A181" s="11"/>
    </row>
    <row r="182" spans="1:1">
      <c r="A182" s="1" t="s">
        <v>230</v>
      </c>
    </row>
    <row r="183" spans="1:1">
      <c r="A183" s="1" t="s">
        <v>242</v>
      </c>
    </row>
    <row r="184" spans="1:1">
      <c r="A184" s="1" t="s">
        <v>233</v>
      </c>
    </row>
    <row r="185" spans="1:1">
      <c r="A185" s="1"/>
    </row>
    <row r="186" spans="1:2">
      <c r="A186" s="1" t="s">
        <v>234</v>
      </c>
      <c r="B186" s="55"/>
    </row>
    <row r="187" spans="1:1">
      <c r="A187" s="1" t="s">
        <v>235</v>
      </c>
    </row>
    <row r="188" spans="1:1">
      <c r="A188" s="1" t="str">
        <f>D8</f>
        <v>28 декабря  2024 год</v>
      </c>
    </row>
    <row r="189" spans="1:1">
      <c r="A189" s="11"/>
    </row>
    <row r="190" spans="1:1">
      <c r="A190" s="11"/>
    </row>
  </sheetData>
  <mergeCells count="30">
    <mergeCell ref="B10:F10"/>
    <mergeCell ref="B13:F13"/>
    <mergeCell ref="B21:F21"/>
    <mergeCell ref="F27:I27"/>
    <mergeCell ref="F37:I37"/>
    <mergeCell ref="F75:I75"/>
    <mergeCell ref="F114:I114"/>
    <mergeCell ref="A137:A138"/>
    <mergeCell ref="A169:A170"/>
    <mergeCell ref="B27:B28"/>
    <mergeCell ref="B37:B38"/>
    <mergeCell ref="B75:B76"/>
    <mergeCell ref="B114:B115"/>
    <mergeCell ref="B137:B138"/>
    <mergeCell ref="B169:B170"/>
    <mergeCell ref="C27:C28"/>
    <mergeCell ref="C37:C38"/>
    <mergeCell ref="C75:C76"/>
    <mergeCell ref="C114:C115"/>
    <mergeCell ref="C137:C138"/>
    <mergeCell ref="C169:C170"/>
    <mergeCell ref="D27:D28"/>
    <mergeCell ref="D37:D38"/>
    <mergeCell ref="D75:D76"/>
    <mergeCell ref="D114:D115"/>
    <mergeCell ref="D137:D138"/>
    <mergeCell ref="D169:D170"/>
    <mergeCell ref="E37:E38"/>
    <mergeCell ref="E137:E138"/>
    <mergeCell ref="E169:E170"/>
  </mergeCells>
  <pageMargins left="0.708661417322835" right="0.708661417322835" top="0.748031496062992" bottom="0.748031496062992" header="0.31496062992126" footer="0.31496062992126"/>
  <pageSetup paperSize="9" scale="70" fitToHeight="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9"/>
  <sheetViews>
    <sheetView topLeftCell="A170" workbookViewId="0">
      <selection activeCell="N177" sqref="N177"/>
    </sheetView>
  </sheetViews>
  <sheetFormatPr defaultColWidth="9" defaultRowHeight="14.4"/>
  <cols>
    <col min="1" max="1" width="8.57407407407407" customWidth="1"/>
    <col min="2" max="2" width="69.287037037037" customWidth="1"/>
    <col min="4" max="4" width="12" customWidth="1"/>
    <col min="5" max="5" width="12.4259259259259" customWidth="1"/>
    <col min="6" max="6" width="17" customWidth="1"/>
    <col min="7" max="7" width="12.1388888888889" customWidth="1"/>
    <col min="8" max="8" width="12" customWidth="1"/>
    <col min="9" max="9" width="10.712962962963" customWidth="1"/>
  </cols>
  <sheetData>
    <row r="1" ht="15.6" spans="2:4">
      <c r="B1" s="1" t="s">
        <v>54</v>
      </c>
      <c r="D1" s="2" t="s">
        <v>55</v>
      </c>
    </row>
    <row r="2" spans="2:8">
      <c r="B2" s="1" t="s">
        <v>56</v>
      </c>
      <c r="D2" s="3" t="s">
        <v>57</v>
      </c>
      <c r="E2" s="3"/>
      <c r="F2" s="4"/>
      <c r="G2" s="4"/>
      <c r="H2" s="4"/>
    </row>
    <row r="3" spans="2:7">
      <c r="B3" s="5"/>
      <c r="C3" s="5"/>
      <c r="D3" s="5"/>
      <c r="E3" s="5" t="s">
        <v>58</v>
      </c>
      <c r="F3" s="5"/>
      <c r="G3" s="5"/>
    </row>
    <row r="4" spans="2:8">
      <c r="B4" s="1" t="s">
        <v>56</v>
      </c>
      <c r="D4" s="6" t="s">
        <v>59</v>
      </c>
      <c r="E4" s="6"/>
      <c r="F4" s="7"/>
      <c r="G4" s="7"/>
      <c r="H4" s="7"/>
    </row>
    <row r="5" spans="2:5">
      <c r="B5" s="8" t="s">
        <v>60</v>
      </c>
      <c r="E5" s="8"/>
    </row>
    <row r="6" ht="15.15" spans="2:8">
      <c r="B6" s="1" t="s">
        <v>61</v>
      </c>
      <c r="D6" s="9"/>
      <c r="E6" s="9"/>
      <c r="F6" s="9"/>
      <c r="G6" s="10" t="s">
        <v>62</v>
      </c>
      <c r="H6" s="9"/>
    </row>
    <row r="7" spans="2:2">
      <c r="B7" s="1" t="s">
        <v>63</v>
      </c>
    </row>
    <row r="8" spans="2:4">
      <c r="B8" s="1" t="s">
        <v>64</v>
      </c>
      <c r="D8" t="str">
        <f>ЭБЦ!D8</f>
        <v>28 декабря  2024 год</v>
      </c>
    </row>
    <row r="9" spans="2:2">
      <c r="B9" s="11"/>
    </row>
    <row r="10" ht="15.6" spans="2:6">
      <c r="B10" s="12" t="s">
        <v>65</v>
      </c>
      <c r="C10" s="12"/>
      <c r="D10" s="12"/>
      <c r="E10" s="12"/>
      <c r="F10" s="12"/>
    </row>
    <row r="11" spans="2:8">
      <c r="B11" s="1" t="s">
        <v>66</v>
      </c>
      <c r="H11" s="13" t="s">
        <v>67</v>
      </c>
    </row>
    <row r="12" spans="2:8">
      <c r="B12" s="1" t="s">
        <v>68</v>
      </c>
      <c r="H12" s="13"/>
    </row>
    <row r="13" spans="2:8">
      <c r="B13" s="14"/>
      <c r="C13" s="14"/>
      <c r="D13" s="14"/>
      <c r="E13" s="14"/>
      <c r="F13" s="14"/>
      <c r="G13" s="15" t="s">
        <v>69</v>
      </c>
      <c r="H13" s="16"/>
    </row>
    <row r="14" spans="2:8">
      <c r="B14" s="1" t="str">
        <f>ЭБЦ!B13</f>
        <v>28 декабря  2024 год</v>
      </c>
      <c r="F14" s="17" t="s">
        <v>70</v>
      </c>
      <c r="H14" s="18">
        <v>35320861</v>
      </c>
    </row>
    <row r="15" spans="2:8">
      <c r="B15" s="1" t="s">
        <v>71</v>
      </c>
      <c r="H15" s="13"/>
    </row>
    <row r="16" spans="2:8">
      <c r="B16" s="1" t="s">
        <v>72</v>
      </c>
      <c r="G16" s="15" t="s">
        <v>73</v>
      </c>
      <c r="H16" s="18">
        <v>904</v>
      </c>
    </row>
    <row r="17" spans="2:8">
      <c r="B17" s="1" t="s">
        <v>74</v>
      </c>
      <c r="F17" t="s">
        <v>75</v>
      </c>
      <c r="H17" s="13"/>
    </row>
    <row r="18" spans="2:8">
      <c r="B18" s="19" t="s">
        <v>76</v>
      </c>
      <c r="H18" s="20"/>
    </row>
    <row r="19" spans="2:8">
      <c r="B19" s="1" t="s">
        <v>77</v>
      </c>
      <c r="F19" t="s">
        <v>70</v>
      </c>
      <c r="H19" s="13"/>
    </row>
    <row r="20" spans="2:8">
      <c r="B20" s="1" t="s">
        <v>78</v>
      </c>
      <c r="G20" s="15" t="s">
        <v>79</v>
      </c>
      <c r="H20" s="13"/>
    </row>
    <row r="21" spans="2:8">
      <c r="B21" s="1" t="s">
        <v>243</v>
      </c>
      <c r="G21" s="15" t="s">
        <v>81</v>
      </c>
      <c r="H21" s="18">
        <v>910501001</v>
      </c>
    </row>
    <row r="22" spans="2:8">
      <c r="B22" s="1" t="s">
        <v>82</v>
      </c>
      <c r="G22" s="15" t="s">
        <v>83</v>
      </c>
      <c r="H22" s="18">
        <v>383</v>
      </c>
    </row>
    <row r="23" spans="2:8">
      <c r="B23" s="1"/>
      <c r="G23" s="15"/>
      <c r="H23" s="21"/>
    </row>
    <row r="24" spans="2:2">
      <c r="B24" s="1" t="s">
        <v>68</v>
      </c>
    </row>
    <row r="25" ht="15.6" spans="2:2">
      <c r="B25" s="22" t="s">
        <v>84</v>
      </c>
    </row>
    <row r="26" ht="15.15"/>
    <row r="27" ht="26.25" customHeight="1" spans="2:9">
      <c r="B27" s="24" t="s">
        <v>85</v>
      </c>
      <c r="C27" s="23" t="s">
        <v>86</v>
      </c>
      <c r="D27" s="24" t="s">
        <v>87</v>
      </c>
      <c r="E27" s="23" t="s">
        <v>88</v>
      </c>
      <c r="F27" s="25" t="s">
        <v>89</v>
      </c>
      <c r="G27" s="26"/>
      <c r="H27" s="26"/>
      <c r="I27" s="69"/>
    </row>
    <row r="28" ht="90" customHeight="1" spans="2:9">
      <c r="B28" s="28"/>
      <c r="C28" s="27"/>
      <c r="D28" s="28"/>
      <c r="E28" s="27" t="s">
        <v>90</v>
      </c>
      <c r="F28" s="28" t="s">
        <v>91</v>
      </c>
      <c r="G28" s="27" t="s">
        <v>92</v>
      </c>
      <c r="H28" s="27" t="s">
        <v>93</v>
      </c>
      <c r="I28" s="27" t="s">
        <v>94</v>
      </c>
    </row>
    <row r="29" ht="15.15" spans="2:9">
      <c r="B29" s="28">
        <v>1</v>
      </c>
      <c r="C29" s="27">
        <v>2</v>
      </c>
      <c r="D29" s="27">
        <v>3</v>
      </c>
      <c r="E29" s="27">
        <v>4</v>
      </c>
      <c r="F29" s="28">
        <v>5</v>
      </c>
      <c r="G29" s="27">
        <v>6</v>
      </c>
      <c r="H29" s="27">
        <v>7</v>
      </c>
      <c r="I29" s="27">
        <v>8</v>
      </c>
    </row>
    <row r="30" ht="15.15" spans="2:9">
      <c r="B30" s="56" t="s">
        <v>95</v>
      </c>
      <c r="C30" s="27">
        <v>1</v>
      </c>
      <c r="D30" s="27" t="s">
        <v>96</v>
      </c>
      <c r="E30" s="57" t="s">
        <v>96</v>
      </c>
      <c r="F30" s="43"/>
      <c r="G30" s="29"/>
      <c r="H30" s="29"/>
      <c r="I30" s="29"/>
    </row>
    <row r="31" ht="15.15" spans="2:9">
      <c r="B31" s="56" t="s">
        <v>97</v>
      </c>
      <c r="C31" s="27">
        <v>2</v>
      </c>
      <c r="D31" s="27" t="s">
        <v>96</v>
      </c>
      <c r="E31" s="57" t="s">
        <v>96</v>
      </c>
      <c r="F31" s="43"/>
      <c r="G31" s="29"/>
      <c r="H31" s="29"/>
      <c r="I31" s="29"/>
    </row>
    <row r="32" ht="15.15" spans="2:9">
      <c r="B32" s="56" t="s">
        <v>98</v>
      </c>
      <c r="C32" s="27">
        <v>1000</v>
      </c>
      <c r="D32" s="29"/>
      <c r="E32" s="57">
        <v>100</v>
      </c>
      <c r="F32" s="43">
        <f>F34+F40+F45+F47++F54</f>
        <v>15380434.62</v>
      </c>
      <c r="G32" s="29">
        <f t="shared" ref="G32:I32" si="0">G34+G40+G45+G47+G49+G54</f>
        <v>0</v>
      </c>
      <c r="H32" s="29">
        <f t="shared" si="0"/>
        <v>0</v>
      </c>
      <c r="I32" s="29">
        <f t="shared" si="0"/>
        <v>0</v>
      </c>
    </row>
    <row r="33" spans="2:9">
      <c r="B33" s="58" t="s">
        <v>99</v>
      </c>
      <c r="C33" s="31"/>
      <c r="D33" s="31"/>
      <c r="E33" s="59"/>
      <c r="F33" s="31"/>
      <c r="G33" s="31"/>
      <c r="H33" s="31"/>
      <c r="I33" s="31"/>
    </row>
    <row r="34" ht="15.15" spans="2:9">
      <c r="B34" s="56" t="s">
        <v>100</v>
      </c>
      <c r="C34" s="27">
        <v>1100</v>
      </c>
      <c r="D34" s="27">
        <v>120</v>
      </c>
      <c r="E34" s="60"/>
      <c r="F34" s="29">
        <f>F35</f>
        <v>0</v>
      </c>
      <c r="G34" s="29"/>
      <c r="H34" s="29"/>
      <c r="I34" s="29"/>
    </row>
    <row r="35" ht="15.15" spans="2:9">
      <c r="B35" s="56" t="s">
        <v>101</v>
      </c>
      <c r="C35" s="27">
        <v>1110</v>
      </c>
      <c r="D35" s="29"/>
      <c r="E35" s="60"/>
      <c r="F35" s="29"/>
      <c r="G35" s="29"/>
      <c r="H35" s="29"/>
      <c r="I35" s="29"/>
    </row>
    <row r="36" ht="15.15" spans="2:5">
      <c r="B36" s="61"/>
      <c r="E36" s="62"/>
    </row>
    <row r="37" ht="26.25" customHeight="1" spans="2:9">
      <c r="B37" s="24" t="s">
        <v>85</v>
      </c>
      <c r="C37" s="23" t="s">
        <v>86</v>
      </c>
      <c r="D37" s="24" t="s">
        <v>87</v>
      </c>
      <c r="E37" s="63" t="s">
        <v>102</v>
      </c>
      <c r="F37" s="25" t="s">
        <v>89</v>
      </c>
      <c r="G37" s="26"/>
      <c r="H37" s="26"/>
      <c r="I37" s="69"/>
    </row>
    <row r="38" ht="53.55" spans="2:9">
      <c r="B38" s="28"/>
      <c r="C38" s="27"/>
      <c r="D38" s="28"/>
      <c r="E38" s="64"/>
      <c r="F38" s="28" t="s">
        <v>91</v>
      </c>
      <c r="G38" s="27" t="s">
        <v>92</v>
      </c>
      <c r="H38" s="27" t="s">
        <v>93</v>
      </c>
      <c r="I38" s="27" t="s">
        <v>94</v>
      </c>
    </row>
    <row r="39" ht="15.15" spans="2:9">
      <c r="B39" s="28">
        <v>1</v>
      </c>
      <c r="C39" s="27">
        <v>2</v>
      </c>
      <c r="D39" s="27">
        <v>3</v>
      </c>
      <c r="E39" s="57">
        <v>4</v>
      </c>
      <c r="F39" s="28">
        <v>5</v>
      </c>
      <c r="G39" s="27">
        <v>6</v>
      </c>
      <c r="H39" s="27">
        <v>7</v>
      </c>
      <c r="I39" s="27">
        <v>8</v>
      </c>
    </row>
    <row r="40" ht="15.15" spans="2:9">
      <c r="B40" s="56" t="s">
        <v>103</v>
      </c>
      <c r="C40" s="32">
        <v>1200</v>
      </c>
      <c r="D40" s="32">
        <v>130</v>
      </c>
      <c r="E40" s="57">
        <v>131</v>
      </c>
      <c r="F40" s="43">
        <f>F42+F44</f>
        <v>6856733.78</v>
      </c>
      <c r="G40" s="29"/>
      <c r="H40" s="29"/>
      <c r="I40" s="29"/>
    </row>
    <row r="41" spans="2:9">
      <c r="B41" s="58" t="s">
        <v>99</v>
      </c>
      <c r="C41" s="33"/>
      <c r="D41" s="33"/>
      <c r="E41" s="59"/>
      <c r="F41" s="65"/>
      <c r="G41" s="31"/>
      <c r="H41" s="31"/>
      <c r="I41" s="31"/>
    </row>
    <row r="42" ht="40.35" spans="2:9">
      <c r="B42" s="56" t="s">
        <v>104</v>
      </c>
      <c r="C42" s="32">
        <v>1210</v>
      </c>
      <c r="D42" s="32">
        <v>130</v>
      </c>
      <c r="E42" s="66">
        <v>131</v>
      </c>
      <c r="F42" s="38">
        <f>Свод!U7</f>
        <v>6856733.78</v>
      </c>
      <c r="G42" s="29"/>
      <c r="H42" s="29"/>
      <c r="I42" s="29"/>
    </row>
    <row r="43" ht="40.35" spans="2:11">
      <c r="B43" s="56" t="s">
        <v>106</v>
      </c>
      <c r="C43" s="32">
        <v>1220</v>
      </c>
      <c r="D43" s="32">
        <v>130</v>
      </c>
      <c r="E43" s="34"/>
      <c r="F43" s="29"/>
      <c r="G43" s="29"/>
      <c r="H43" s="29"/>
      <c r="I43" s="29"/>
      <c r="K43" s="70">
        <f>F32-F61</f>
        <v>0</v>
      </c>
    </row>
    <row r="44" ht="15.15" spans="2:9">
      <c r="B44" s="56" t="s">
        <v>107</v>
      </c>
      <c r="C44" s="32">
        <v>1230</v>
      </c>
      <c r="D44" s="32">
        <v>130</v>
      </c>
      <c r="E44" s="67">
        <v>131</v>
      </c>
      <c r="F44" s="38">
        <f>Свод!AI7</f>
        <v>0</v>
      </c>
      <c r="G44" s="29"/>
      <c r="H44" s="29"/>
      <c r="I44" s="29"/>
    </row>
    <row r="45" ht="15.15" spans="2:9">
      <c r="B45" s="56" t="s">
        <v>109</v>
      </c>
      <c r="C45" s="32">
        <v>1300</v>
      </c>
      <c r="D45" s="32">
        <v>140</v>
      </c>
      <c r="E45" s="67">
        <v>141</v>
      </c>
      <c r="F45" s="38">
        <f>Свод!AK7</f>
        <v>0</v>
      </c>
      <c r="G45" s="29"/>
      <c r="H45" s="29"/>
      <c r="I45" s="29"/>
    </row>
    <row r="46" ht="15.15" spans="2:9">
      <c r="B46" s="56" t="s">
        <v>99</v>
      </c>
      <c r="C46" s="32">
        <v>1310</v>
      </c>
      <c r="D46" s="32">
        <v>140</v>
      </c>
      <c r="E46" s="34"/>
      <c r="F46" s="29"/>
      <c r="G46" s="29"/>
      <c r="H46" s="29"/>
      <c r="I46" s="29"/>
    </row>
    <row r="47" ht="19.5" customHeight="1" spans="2:9">
      <c r="B47" s="56" t="s">
        <v>110</v>
      </c>
      <c r="C47" s="32">
        <v>1400</v>
      </c>
      <c r="D47" s="32">
        <v>150</v>
      </c>
      <c r="E47" s="34"/>
      <c r="F47" s="43">
        <f>F49+F50</f>
        <v>8523700.84</v>
      </c>
      <c r="G47" s="29"/>
      <c r="H47" s="29"/>
      <c r="I47" s="29"/>
    </row>
    <row r="48" ht="15.15" spans="2:9">
      <c r="B48" s="56" t="s">
        <v>99</v>
      </c>
      <c r="C48" s="39"/>
      <c r="D48" s="39"/>
      <c r="E48" s="34"/>
      <c r="F48" s="29"/>
      <c r="G48" s="29"/>
      <c r="H48" s="29"/>
      <c r="I48" s="29"/>
    </row>
    <row r="49" ht="15.15" spans="2:9">
      <c r="B49" s="29" t="s">
        <v>111</v>
      </c>
      <c r="C49" s="32">
        <v>1410</v>
      </c>
      <c r="D49" s="32">
        <v>150</v>
      </c>
      <c r="E49" s="67">
        <v>152</v>
      </c>
      <c r="F49" s="43">
        <f>Свод!AE7</f>
        <v>8523700.84</v>
      </c>
      <c r="G49" s="29"/>
      <c r="H49" s="29"/>
      <c r="I49" s="29"/>
    </row>
    <row r="50" ht="15.15" spans="2:9">
      <c r="B50" s="29" t="s">
        <v>113</v>
      </c>
      <c r="C50" s="32">
        <v>1420</v>
      </c>
      <c r="D50" s="32">
        <v>150</v>
      </c>
      <c r="E50" s="57">
        <v>152</v>
      </c>
      <c r="F50" s="65">
        <f>Свод!AF7</f>
        <v>0</v>
      </c>
      <c r="G50" s="31"/>
      <c r="H50" s="31"/>
      <c r="I50" s="31"/>
    </row>
    <row r="51" ht="15.15" spans="2:9">
      <c r="B51" s="29" t="s">
        <v>114</v>
      </c>
      <c r="C51" s="32">
        <v>1500</v>
      </c>
      <c r="D51" s="32">
        <v>180</v>
      </c>
      <c r="E51" s="67"/>
      <c r="F51" s="37"/>
      <c r="G51" s="29"/>
      <c r="H51" s="29"/>
      <c r="I51" s="29"/>
    </row>
    <row r="52" ht="15.15" spans="2:9">
      <c r="B52" s="31" t="s">
        <v>99</v>
      </c>
      <c r="C52" s="33"/>
      <c r="D52" s="33"/>
      <c r="E52" s="68"/>
      <c r="F52" s="40"/>
      <c r="G52" s="29"/>
      <c r="H52" s="29"/>
      <c r="I52" s="29"/>
    </row>
    <row r="53" ht="15.15" spans="2:9">
      <c r="B53" s="29"/>
      <c r="C53" s="39"/>
      <c r="D53" s="39"/>
      <c r="E53" s="57"/>
      <c r="F53" s="29"/>
      <c r="G53" s="29"/>
      <c r="H53" s="29"/>
      <c r="I53" s="29"/>
    </row>
    <row r="54" ht="15.15" spans="2:9">
      <c r="B54" s="29" t="s">
        <v>116</v>
      </c>
      <c r="C54" s="32">
        <v>1900</v>
      </c>
      <c r="D54" s="39"/>
      <c r="E54" s="57"/>
      <c r="F54" s="29"/>
      <c r="G54" s="29"/>
      <c r="H54" s="29"/>
      <c r="I54" s="29"/>
    </row>
    <row r="55" ht="15.15" spans="2:9">
      <c r="B55" s="29" t="s">
        <v>99</v>
      </c>
      <c r="C55" s="39"/>
      <c r="D55" s="39"/>
      <c r="E55" s="57"/>
      <c r="F55" s="29"/>
      <c r="G55" s="29"/>
      <c r="H55" s="29"/>
      <c r="I55" s="29"/>
    </row>
    <row r="56" ht="15.15" spans="2:9">
      <c r="B56" s="29"/>
      <c r="C56" s="39"/>
      <c r="D56" s="39"/>
      <c r="E56" s="57"/>
      <c r="F56" s="29"/>
      <c r="G56" s="29"/>
      <c r="H56" s="29"/>
      <c r="I56" s="29"/>
    </row>
    <row r="57" ht="15.15" spans="2:9">
      <c r="B57" s="56" t="s">
        <v>117</v>
      </c>
      <c r="C57" s="32">
        <v>1980</v>
      </c>
      <c r="D57" s="32" t="s">
        <v>96</v>
      </c>
      <c r="E57" s="60"/>
      <c r="F57" s="29"/>
      <c r="G57" s="29"/>
      <c r="H57" s="29"/>
      <c r="I57" s="29"/>
    </row>
    <row r="58" spans="2:9">
      <c r="B58" s="58" t="s">
        <v>118</v>
      </c>
      <c r="C58" s="33"/>
      <c r="D58" s="33"/>
      <c r="E58" s="59"/>
      <c r="F58" s="31"/>
      <c r="G58" s="31"/>
      <c r="H58" s="31"/>
      <c r="I58" s="31"/>
    </row>
    <row r="59" ht="27.15" spans="2:9">
      <c r="B59" s="56" t="s">
        <v>119</v>
      </c>
      <c r="C59" s="32">
        <v>1981</v>
      </c>
      <c r="D59" s="32">
        <v>510</v>
      </c>
      <c r="E59" s="60"/>
      <c r="F59" s="29"/>
      <c r="G59" s="29"/>
      <c r="H59" s="29"/>
      <c r="I59" s="32" t="s">
        <v>96</v>
      </c>
    </row>
    <row r="60" ht="9" customHeight="1" spans="2:9">
      <c r="B60" s="56"/>
      <c r="C60" s="39"/>
      <c r="D60" s="39"/>
      <c r="E60" s="60"/>
      <c r="F60" s="29"/>
      <c r="G60" s="29"/>
      <c r="H60" s="29"/>
      <c r="I60" s="39"/>
    </row>
    <row r="61" ht="15.15" spans="2:9">
      <c r="B61" s="56" t="s">
        <v>120</v>
      </c>
      <c r="C61" s="32">
        <v>2000</v>
      </c>
      <c r="D61" s="32" t="s">
        <v>96</v>
      </c>
      <c r="E61" s="57">
        <v>200</v>
      </c>
      <c r="F61" s="43">
        <f>F63+F83+F92+F107</f>
        <v>15380434.62</v>
      </c>
      <c r="G61" s="29"/>
      <c r="H61" s="29"/>
      <c r="I61" s="39"/>
    </row>
    <row r="62" spans="2:9">
      <c r="B62" s="58" t="s">
        <v>99</v>
      </c>
      <c r="C62" s="33"/>
      <c r="D62" s="33"/>
      <c r="E62" s="59"/>
      <c r="F62" s="31"/>
      <c r="G62" s="31"/>
      <c r="H62" s="31"/>
      <c r="I62" s="33"/>
    </row>
    <row r="63" ht="15.15" spans="2:9">
      <c r="B63" s="56" t="s">
        <v>121</v>
      </c>
      <c r="C63" s="32">
        <v>2100</v>
      </c>
      <c r="D63" s="32" t="s">
        <v>96</v>
      </c>
      <c r="E63" s="57">
        <v>210</v>
      </c>
      <c r="F63" s="43">
        <f>F65+F66+F68</f>
        <v>6267408.82</v>
      </c>
      <c r="G63" s="29"/>
      <c r="H63" s="29"/>
      <c r="I63" s="32" t="s">
        <v>96</v>
      </c>
    </row>
    <row r="64" spans="2:9">
      <c r="B64" s="58" t="s">
        <v>99</v>
      </c>
      <c r="C64" s="33"/>
      <c r="D64" s="33"/>
      <c r="E64" s="59"/>
      <c r="F64" s="65"/>
      <c r="G64" s="31"/>
      <c r="H64" s="31"/>
      <c r="I64" s="33"/>
    </row>
    <row r="65" ht="15.15" spans="2:9">
      <c r="B65" s="56" t="s">
        <v>122</v>
      </c>
      <c r="C65" s="32">
        <v>2110</v>
      </c>
      <c r="D65" s="32">
        <v>111</v>
      </c>
      <c r="E65" s="71">
        <v>211</v>
      </c>
      <c r="F65" s="47">
        <f>Свод!R7+Свод!G7</f>
        <v>4499712.6</v>
      </c>
      <c r="G65" s="29"/>
      <c r="H65" s="29"/>
      <c r="I65" s="32" t="s">
        <v>96</v>
      </c>
    </row>
    <row r="66" ht="15.15" spans="2:9">
      <c r="B66" s="56" t="s">
        <v>123</v>
      </c>
      <c r="C66" s="32">
        <v>2120</v>
      </c>
      <c r="D66" s="32">
        <v>112</v>
      </c>
      <c r="E66" s="71">
        <v>212</v>
      </c>
      <c r="F66" s="47">
        <f>Свод!O7+Свод!E7+Свод!AD7</f>
        <v>419654.98</v>
      </c>
      <c r="G66" s="29"/>
      <c r="H66" s="29"/>
      <c r="I66" s="32" t="s">
        <v>96</v>
      </c>
    </row>
    <row r="67" ht="27.15" spans="2:9">
      <c r="B67" s="56" t="s">
        <v>124</v>
      </c>
      <c r="C67" s="32">
        <v>2130</v>
      </c>
      <c r="D67" s="32">
        <v>113</v>
      </c>
      <c r="E67" s="72">
        <v>213</v>
      </c>
      <c r="F67" s="29"/>
      <c r="G67" s="29"/>
      <c r="H67" s="29"/>
      <c r="I67" s="32" t="s">
        <v>96</v>
      </c>
    </row>
    <row r="68" ht="27.15" spans="2:9">
      <c r="B68" s="56" t="s">
        <v>125</v>
      </c>
      <c r="C68" s="32">
        <v>2140</v>
      </c>
      <c r="D68" s="32">
        <v>119</v>
      </c>
      <c r="E68" s="66">
        <v>213</v>
      </c>
      <c r="F68" s="37">
        <f>F70</f>
        <v>1348041.24</v>
      </c>
      <c r="G68" s="29"/>
      <c r="H68" s="29"/>
      <c r="I68" s="32" t="s">
        <v>96</v>
      </c>
    </row>
    <row r="69" spans="2:9">
      <c r="B69" s="58" t="s">
        <v>99</v>
      </c>
      <c r="C69" s="33"/>
      <c r="D69" s="33"/>
      <c r="E69" s="59"/>
      <c r="F69" s="31"/>
      <c r="G69" s="31"/>
      <c r="H69" s="31"/>
      <c r="I69" s="52" t="s">
        <v>96</v>
      </c>
    </row>
    <row r="70" ht="15.15" spans="2:9">
      <c r="B70" s="56" t="s">
        <v>126</v>
      </c>
      <c r="C70" s="32">
        <v>2141</v>
      </c>
      <c r="D70" s="32">
        <v>119</v>
      </c>
      <c r="E70" s="71">
        <v>213</v>
      </c>
      <c r="F70" s="47">
        <f>Свод!H7+Свод!S7</f>
        <v>1348041.24</v>
      </c>
      <c r="G70" s="29"/>
      <c r="H70" s="29"/>
      <c r="I70" s="39"/>
    </row>
    <row r="71" ht="15.15" spans="2:9">
      <c r="B71" s="73" t="s">
        <v>127</v>
      </c>
      <c r="C71" s="32">
        <v>2142</v>
      </c>
      <c r="D71" s="32">
        <v>119</v>
      </c>
      <c r="E71" s="60"/>
      <c r="F71" s="29"/>
      <c r="G71" s="29"/>
      <c r="H71" s="29"/>
      <c r="I71" s="32" t="s">
        <v>96</v>
      </c>
    </row>
    <row r="72" spans="2:5">
      <c r="B72" s="74"/>
      <c r="E72" s="62"/>
    </row>
    <row r="73" ht="15.15" spans="2:5">
      <c r="B73" s="74"/>
      <c r="E73" s="62"/>
    </row>
    <row r="74" ht="26.25" customHeight="1" spans="2:9">
      <c r="B74" s="24" t="s">
        <v>85</v>
      </c>
      <c r="C74" s="23" t="s">
        <v>86</v>
      </c>
      <c r="D74" s="24" t="s">
        <v>87</v>
      </c>
      <c r="E74" s="75" t="s">
        <v>88</v>
      </c>
      <c r="F74" s="25" t="s">
        <v>89</v>
      </c>
      <c r="G74" s="26"/>
      <c r="H74" s="26"/>
      <c r="I74" s="69"/>
    </row>
    <row r="75" ht="53.55" spans="2:9">
      <c r="B75" s="28"/>
      <c r="C75" s="27"/>
      <c r="D75" s="28"/>
      <c r="E75" s="57" t="s">
        <v>90</v>
      </c>
      <c r="F75" s="28" t="s">
        <v>91</v>
      </c>
      <c r="G75" s="27" t="s">
        <v>92</v>
      </c>
      <c r="H75" s="27" t="s">
        <v>93</v>
      </c>
      <c r="I75" s="27" t="s">
        <v>94</v>
      </c>
    </row>
    <row r="76" ht="15.15" spans="2:9">
      <c r="B76" s="28">
        <v>1</v>
      </c>
      <c r="C76" s="27">
        <v>2</v>
      </c>
      <c r="D76" s="27">
        <v>3</v>
      </c>
      <c r="E76" s="57">
        <v>4</v>
      </c>
      <c r="F76" s="28">
        <v>5</v>
      </c>
      <c r="G76" s="27">
        <v>6</v>
      </c>
      <c r="H76" s="27">
        <v>7</v>
      </c>
      <c r="I76" s="27">
        <v>8</v>
      </c>
    </row>
    <row r="77" ht="27.15" spans="2:9">
      <c r="B77" s="29" t="s">
        <v>128</v>
      </c>
      <c r="C77" s="32">
        <v>2150</v>
      </c>
      <c r="D77" s="32">
        <v>131</v>
      </c>
      <c r="E77" s="57"/>
      <c r="F77" s="29"/>
      <c r="G77" s="29"/>
      <c r="H77" s="29"/>
      <c r="I77" s="32" t="s">
        <v>96</v>
      </c>
    </row>
    <row r="78" ht="24" customHeight="1" spans="2:9">
      <c r="B78" s="29" t="s">
        <v>129</v>
      </c>
      <c r="C78" s="32">
        <v>2160</v>
      </c>
      <c r="D78" s="32">
        <v>133</v>
      </c>
      <c r="E78" s="57"/>
      <c r="F78" s="29"/>
      <c r="G78" s="29"/>
      <c r="H78" s="29"/>
      <c r="I78" s="32" t="s">
        <v>96</v>
      </c>
    </row>
    <row r="79" ht="27.15" spans="2:9">
      <c r="B79" s="29" t="s">
        <v>130</v>
      </c>
      <c r="C79" s="32">
        <v>2170</v>
      </c>
      <c r="D79" s="32">
        <v>134</v>
      </c>
      <c r="E79" s="57"/>
      <c r="F79" s="29"/>
      <c r="G79" s="29"/>
      <c r="H79" s="29"/>
      <c r="I79" s="32" t="s">
        <v>96</v>
      </c>
    </row>
    <row r="80" ht="26.4" spans="2:9">
      <c r="B80" s="31" t="s">
        <v>131</v>
      </c>
      <c r="C80" s="52">
        <v>2180</v>
      </c>
      <c r="D80" s="52">
        <v>139</v>
      </c>
      <c r="E80" s="76"/>
      <c r="F80" s="31"/>
      <c r="G80" s="31"/>
      <c r="H80" s="31"/>
      <c r="I80" s="33"/>
    </row>
    <row r="81" ht="15.15" spans="2:9">
      <c r="B81" s="29" t="s">
        <v>99</v>
      </c>
      <c r="C81" s="32">
        <v>2181</v>
      </c>
      <c r="D81" s="32">
        <v>139</v>
      </c>
      <c r="E81" s="57"/>
      <c r="F81" s="29"/>
      <c r="G81" s="29"/>
      <c r="H81" s="29"/>
      <c r="I81" s="32" t="s">
        <v>96</v>
      </c>
    </row>
    <row r="82" ht="15.15" spans="2:9">
      <c r="B82" s="29" t="s">
        <v>132</v>
      </c>
      <c r="C82" s="32"/>
      <c r="D82" s="32"/>
      <c r="E82" s="57"/>
      <c r="F82" s="29"/>
      <c r="G82" s="29"/>
      <c r="H82" s="29"/>
      <c r="I82" s="32" t="s">
        <v>96</v>
      </c>
    </row>
    <row r="83" ht="15.15" spans="2:9">
      <c r="B83" s="29" t="s">
        <v>133</v>
      </c>
      <c r="C83" s="32">
        <v>2200</v>
      </c>
      <c r="D83" s="32">
        <v>300</v>
      </c>
      <c r="E83" s="57">
        <v>262</v>
      </c>
      <c r="F83" s="29">
        <f>F87</f>
        <v>0</v>
      </c>
      <c r="G83" s="29"/>
      <c r="H83" s="29"/>
      <c r="I83" s="32" t="s">
        <v>96</v>
      </c>
    </row>
    <row r="84" spans="2:9">
      <c r="B84" s="31" t="s">
        <v>99</v>
      </c>
      <c r="C84" s="33"/>
      <c r="D84" s="33"/>
      <c r="E84" s="76"/>
      <c r="F84" s="31"/>
      <c r="G84" s="31"/>
      <c r="H84" s="31"/>
      <c r="I84" s="52" t="s">
        <v>96</v>
      </c>
    </row>
    <row r="85" ht="27.15" spans="2:9">
      <c r="B85" s="29" t="s">
        <v>134</v>
      </c>
      <c r="C85" s="32">
        <v>2210</v>
      </c>
      <c r="D85" s="32">
        <v>320</v>
      </c>
      <c r="E85" s="57">
        <v>262</v>
      </c>
      <c r="F85" s="29">
        <f>F87</f>
        <v>0</v>
      </c>
      <c r="G85" s="29"/>
      <c r="H85" s="29"/>
      <c r="I85" s="39"/>
    </row>
    <row r="86" spans="2:9">
      <c r="B86" s="31" t="s">
        <v>118</v>
      </c>
      <c r="C86" s="33"/>
      <c r="D86" s="33"/>
      <c r="E86" s="76"/>
      <c r="F86" s="31"/>
      <c r="G86" s="31"/>
      <c r="H86" s="31"/>
      <c r="I86" s="33"/>
    </row>
    <row r="87" ht="27.15" spans="2:9">
      <c r="B87" s="29" t="s">
        <v>135</v>
      </c>
      <c r="C87" s="32">
        <v>2211</v>
      </c>
      <c r="D87" s="32">
        <v>321</v>
      </c>
      <c r="E87" s="71">
        <v>262</v>
      </c>
      <c r="F87" s="47">
        <f>Свод!F7</f>
        <v>0</v>
      </c>
      <c r="G87" s="29"/>
      <c r="H87" s="29"/>
      <c r="I87" s="32" t="s">
        <v>96</v>
      </c>
    </row>
    <row r="88" ht="15.15" spans="2:9">
      <c r="B88" s="29"/>
      <c r="C88" s="39"/>
      <c r="D88" s="39"/>
      <c r="E88" s="57"/>
      <c r="F88" s="29"/>
      <c r="G88" s="29"/>
      <c r="H88" s="29"/>
      <c r="I88" s="39"/>
    </row>
    <row r="89" ht="27.15" spans="2:9">
      <c r="B89" s="29" t="s">
        <v>136</v>
      </c>
      <c r="C89" s="32">
        <v>2220</v>
      </c>
      <c r="D89" s="32">
        <v>340</v>
      </c>
      <c r="E89" s="57"/>
      <c r="F89" s="29"/>
      <c r="G89" s="29"/>
      <c r="H89" s="29"/>
      <c r="I89" s="32" t="s">
        <v>96</v>
      </c>
    </row>
    <row r="90" ht="40.35" spans="2:9">
      <c r="B90" s="29" t="s">
        <v>137</v>
      </c>
      <c r="C90" s="32">
        <v>2230</v>
      </c>
      <c r="D90" s="32">
        <v>350</v>
      </c>
      <c r="E90" s="57"/>
      <c r="F90" s="29"/>
      <c r="G90" s="29"/>
      <c r="H90" s="29"/>
      <c r="I90" s="32" t="s">
        <v>96</v>
      </c>
    </row>
    <row r="91" ht="27.15" spans="2:9">
      <c r="B91" s="29" t="s">
        <v>138</v>
      </c>
      <c r="C91" s="32">
        <v>2240</v>
      </c>
      <c r="D91" s="32">
        <v>360</v>
      </c>
      <c r="E91" s="57"/>
      <c r="F91" s="29"/>
      <c r="G91" s="29"/>
      <c r="H91" s="29"/>
      <c r="I91" s="32" t="s">
        <v>96</v>
      </c>
    </row>
    <row r="92" ht="15.15" spans="2:9">
      <c r="B92" s="29" t="s">
        <v>139</v>
      </c>
      <c r="C92" s="32">
        <v>2300</v>
      </c>
      <c r="D92" s="32">
        <v>850</v>
      </c>
      <c r="E92" s="57">
        <v>290</v>
      </c>
      <c r="F92" s="29">
        <f>F94+F95+F96</f>
        <v>150086</v>
      </c>
      <c r="G92" s="29"/>
      <c r="H92" s="29"/>
      <c r="I92" s="32" t="s">
        <v>96</v>
      </c>
    </row>
    <row r="93" spans="2:9">
      <c r="B93" s="31" t="s">
        <v>118</v>
      </c>
      <c r="C93" s="33"/>
      <c r="D93" s="33"/>
      <c r="E93" s="76"/>
      <c r="F93" s="31"/>
      <c r="G93" s="31"/>
      <c r="H93" s="31"/>
      <c r="I93" s="52"/>
    </row>
    <row r="94" ht="15.15" spans="2:9">
      <c r="B94" s="29" t="s">
        <v>140</v>
      </c>
      <c r="C94" s="32">
        <v>2310</v>
      </c>
      <c r="D94" s="32">
        <v>851</v>
      </c>
      <c r="E94" s="71">
        <v>291</v>
      </c>
      <c r="F94" s="47">
        <f>Свод!I7</f>
        <v>150086</v>
      </c>
      <c r="G94" s="29"/>
      <c r="H94" s="29"/>
      <c r="I94" s="32" t="s">
        <v>96</v>
      </c>
    </row>
    <row r="95" ht="27.15" spans="2:9">
      <c r="B95" s="29" t="s">
        <v>141</v>
      </c>
      <c r="C95" s="32">
        <v>2320</v>
      </c>
      <c r="D95" s="32">
        <v>852</v>
      </c>
      <c r="E95" s="71">
        <v>292</v>
      </c>
      <c r="F95" s="47">
        <f>Свод!J7</f>
        <v>0</v>
      </c>
      <c r="G95" s="29"/>
      <c r="H95" s="29"/>
      <c r="I95" s="32" t="s">
        <v>96</v>
      </c>
    </row>
    <row r="96" ht="15.15" spans="2:9">
      <c r="B96" s="29" t="s">
        <v>142</v>
      </c>
      <c r="C96" s="32">
        <v>2330</v>
      </c>
      <c r="D96" s="32">
        <v>853</v>
      </c>
      <c r="E96" s="71">
        <v>293</v>
      </c>
      <c r="F96" s="48">
        <f>Свод!K7</f>
        <v>0</v>
      </c>
      <c r="G96" s="29"/>
      <c r="H96" s="29"/>
      <c r="I96" s="32" t="s">
        <v>96</v>
      </c>
    </row>
    <row r="97" ht="15.15" spans="2:9">
      <c r="B97" s="29" t="s">
        <v>143</v>
      </c>
      <c r="C97" s="32">
        <v>2400</v>
      </c>
      <c r="D97" s="32" t="s">
        <v>96</v>
      </c>
      <c r="E97" s="57"/>
      <c r="F97" s="29"/>
      <c r="G97" s="29"/>
      <c r="H97" s="29"/>
      <c r="I97" s="32" t="s">
        <v>96</v>
      </c>
    </row>
    <row r="98" spans="2:9">
      <c r="B98" s="58" t="s">
        <v>118</v>
      </c>
      <c r="C98" s="33"/>
      <c r="D98" s="33"/>
      <c r="E98" s="76"/>
      <c r="F98" s="31"/>
      <c r="G98" s="31"/>
      <c r="H98" s="31"/>
      <c r="I98" s="33"/>
    </row>
    <row r="99" ht="15.15" spans="2:9">
      <c r="B99" s="29" t="s">
        <v>144</v>
      </c>
      <c r="C99" s="32">
        <v>2410</v>
      </c>
      <c r="D99" s="32">
        <v>613</v>
      </c>
      <c r="E99" s="57"/>
      <c r="F99" s="31"/>
      <c r="G99" s="31"/>
      <c r="H99" s="31"/>
      <c r="I99" s="33"/>
    </row>
    <row r="100" ht="15.15" spans="2:9">
      <c r="B100" s="29" t="s">
        <v>145</v>
      </c>
      <c r="C100" s="32">
        <v>2420</v>
      </c>
      <c r="D100" s="32">
        <v>623</v>
      </c>
      <c r="E100" s="57"/>
      <c r="F100" s="31"/>
      <c r="G100" s="31"/>
      <c r="H100" s="31"/>
      <c r="I100" s="33"/>
    </row>
    <row r="101" ht="27.15" spans="2:9">
      <c r="B101" s="29" t="s">
        <v>146</v>
      </c>
      <c r="C101" s="32">
        <v>2430</v>
      </c>
      <c r="D101" s="32">
        <v>634</v>
      </c>
      <c r="E101" s="57"/>
      <c r="F101" s="31"/>
      <c r="G101" s="31"/>
      <c r="H101" s="31"/>
      <c r="I101" s="33"/>
    </row>
    <row r="102" ht="15.15" spans="2:9">
      <c r="B102" s="29" t="s">
        <v>147</v>
      </c>
      <c r="C102" s="32">
        <v>2440</v>
      </c>
      <c r="D102" s="32">
        <v>810</v>
      </c>
      <c r="E102" s="57"/>
      <c r="F102" s="29"/>
      <c r="G102" s="29"/>
      <c r="H102" s="29"/>
      <c r="I102" s="32" t="s">
        <v>96</v>
      </c>
    </row>
    <row r="103" ht="15.15" spans="2:9">
      <c r="B103" s="29" t="s">
        <v>148</v>
      </c>
      <c r="C103" s="32">
        <v>2450</v>
      </c>
      <c r="D103" s="32">
        <v>862</v>
      </c>
      <c r="E103" s="57"/>
      <c r="F103" s="29"/>
      <c r="G103" s="29"/>
      <c r="H103" s="29"/>
      <c r="I103" s="32" t="s">
        <v>96</v>
      </c>
    </row>
    <row r="104" ht="27.15" spans="2:9">
      <c r="B104" s="29" t="s">
        <v>149</v>
      </c>
      <c r="C104" s="32">
        <v>2460</v>
      </c>
      <c r="D104" s="32">
        <v>863</v>
      </c>
      <c r="E104" s="57"/>
      <c r="F104" s="29"/>
      <c r="G104" s="29"/>
      <c r="H104" s="29"/>
      <c r="I104" s="32" t="s">
        <v>96</v>
      </c>
    </row>
    <row r="105" ht="15.15" spans="2:9">
      <c r="B105" s="56" t="s">
        <v>150</v>
      </c>
      <c r="C105" s="32">
        <v>2500</v>
      </c>
      <c r="D105" s="32" t="s">
        <v>96</v>
      </c>
      <c r="E105" s="60"/>
      <c r="F105" s="29"/>
      <c r="G105" s="29"/>
      <c r="H105" s="29"/>
      <c r="I105" s="32" t="s">
        <v>96</v>
      </c>
    </row>
    <row r="106" ht="27.15" spans="2:9">
      <c r="B106" s="56" t="s">
        <v>151</v>
      </c>
      <c r="C106" s="32">
        <v>2520</v>
      </c>
      <c r="D106" s="32">
        <v>831</v>
      </c>
      <c r="E106" s="60"/>
      <c r="F106" s="29"/>
      <c r="G106" s="29"/>
      <c r="H106" s="29"/>
      <c r="I106" s="32" t="s">
        <v>96</v>
      </c>
    </row>
    <row r="107" ht="15.15" spans="2:9">
      <c r="B107" s="56" t="s">
        <v>152</v>
      </c>
      <c r="C107" s="32">
        <v>2600</v>
      </c>
      <c r="D107" s="32" t="s">
        <v>96</v>
      </c>
      <c r="E107" s="57">
        <v>220</v>
      </c>
      <c r="F107" s="43">
        <f>F111+F116+F119+F118</f>
        <v>8962939.8</v>
      </c>
      <c r="G107" s="29"/>
      <c r="H107" s="29"/>
      <c r="I107" s="29"/>
    </row>
    <row r="108" spans="2:9">
      <c r="B108" s="58" t="s">
        <v>99</v>
      </c>
      <c r="C108" s="33"/>
      <c r="D108" s="33"/>
      <c r="E108" s="59"/>
      <c r="F108" s="31"/>
      <c r="G108" s="31"/>
      <c r="H108" s="31"/>
      <c r="I108" s="31"/>
    </row>
    <row r="109" ht="27.15" spans="2:9">
      <c r="B109" s="29" t="s">
        <v>153</v>
      </c>
      <c r="C109" s="32">
        <v>2610</v>
      </c>
      <c r="D109" s="32">
        <v>241</v>
      </c>
      <c r="E109" s="60"/>
      <c r="F109" s="29"/>
      <c r="G109" s="29"/>
      <c r="H109" s="29"/>
      <c r="I109" s="29"/>
    </row>
    <row r="110" ht="27.15" spans="2:9">
      <c r="B110" s="56" t="s">
        <v>154</v>
      </c>
      <c r="C110" s="32">
        <v>2620</v>
      </c>
      <c r="D110" s="32">
        <v>242</v>
      </c>
      <c r="E110" s="60"/>
      <c r="F110" s="29"/>
      <c r="G110" s="29"/>
      <c r="H110" s="29"/>
      <c r="I110" s="29"/>
    </row>
    <row r="111" ht="27.15" spans="2:9">
      <c r="B111" s="56" t="s">
        <v>155</v>
      </c>
      <c r="C111" s="32">
        <v>2630</v>
      </c>
      <c r="D111" s="32">
        <v>243</v>
      </c>
      <c r="E111" s="66">
        <v>220</v>
      </c>
      <c r="F111" s="47">
        <f>Свод!AC7+Свод!L7</f>
        <v>8523700.84</v>
      </c>
      <c r="G111" s="29"/>
      <c r="H111" s="29"/>
      <c r="I111" s="29"/>
    </row>
    <row r="112" ht="15.15" spans="2:5">
      <c r="B112" s="77"/>
      <c r="E112" s="62"/>
    </row>
    <row r="113" ht="26.25" customHeight="1" spans="2:9">
      <c r="B113" s="24" t="s">
        <v>85</v>
      </c>
      <c r="C113" s="23" t="s">
        <v>86</v>
      </c>
      <c r="D113" s="24" t="s">
        <v>87</v>
      </c>
      <c r="E113" s="75" t="s">
        <v>88</v>
      </c>
      <c r="F113" s="25" t="s">
        <v>89</v>
      </c>
      <c r="G113" s="26"/>
      <c r="H113" s="26"/>
      <c r="I113" s="69"/>
    </row>
    <row r="114" ht="53.55" spans="2:9">
      <c r="B114" s="28"/>
      <c r="C114" s="27"/>
      <c r="D114" s="28"/>
      <c r="E114" s="57" t="s">
        <v>90</v>
      </c>
      <c r="F114" s="28" t="s">
        <v>91</v>
      </c>
      <c r="G114" s="27" t="s">
        <v>92</v>
      </c>
      <c r="H114" s="27" t="s">
        <v>93</v>
      </c>
      <c r="I114" s="27" t="s">
        <v>94</v>
      </c>
    </row>
    <row r="115" ht="15.15" spans="2:9">
      <c r="B115" s="28">
        <v>1</v>
      </c>
      <c r="C115" s="27">
        <v>2</v>
      </c>
      <c r="D115" s="27">
        <v>3</v>
      </c>
      <c r="E115" s="57">
        <v>4</v>
      </c>
      <c r="F115" s="28">
        <v>5</v>
      </c>
      <c r="G115" s="27">
        <v>6</v>
      </c>
      <c r="H115" s="27">
        <v>7</v>
      </c>
      <c r="I115" s="27">
        <v>8</v>
      </c>
    </row>
    <row r="116" ht="15.15" spans="2:9">
      <c r="B116" s="56" t="s">
        <v>156</v>
      </c>
      <c r="C116" s="32">
        <v>2640</v>
      </c>
      <c r="D116" s="27">
        <v>244</v>
      </c>
      <c r="E116" s="71">
        <v>220</v>
      </c>
      <c r="F116" s="47">
        <f>Свод!D7+Свод!P7+Свод!AA7+Свод!AB7+Свод!AI7+Свод!AK7</f>
        <v>439238.96</v>
      </c>
      <c r="G116" s="29"/>
      <c r="H116" s="29"/>
      <c r="I116" s="29"/>
    </row>
    <row r="117" ht="27.15" spans="2:9">
      <c r="B117" s="29" t="s">
        <v>157</v>
      </c>
      <c r="C117" s="78">
        <v>2650</v>
      </c>
      <c r="D117" s="78">
        <v>246</v>
      </c>
      <c r="E117" s="60"/>
      <c r="F117" s="29"/>
      <c r="G117" s="29"/>
      <c r="H117" s="29"/>
      <c r="I117" s="29"/>
    </row>
    <row r="118" ht="15.15" spans="2:9">
      <c r="B118" s="29" t="s">
        <v>158</v>
      </c>
      <c r="C118" s="78">
        <v>2660</v>
      </c>
      <c r="D118" s="78">
        <v>247</v>
      </c>
      <c r="E118" s="57">
        <v>223</v>
      </c>
      <c r="F118" s="43">
        <f>Свод!M7</f>
        <v>0</v>
      </c>
      <c r="G118" s="29"/>
      <c r="H118" s="29"/>
      <c r="I118" s="29"/>
    </row>
    <row r="119" ht="27.15" spans="2:9">
      <c r="B119" s="56" t="s">
        <v>159</v>
      </c>
      <c r="C119" s="32">
        <v>2700</v>
      </c>
      <c r="D119" s="27">
        <v>400</v>
      </c>
      <c r="E119" s="60">
        <f>E121+E122</f>
        <v>0</v>
      </c>
      <c r="F119" s="29">
        <f>F121+F122</f>
        <v>0</v>
      </c>
      <c r="G119" s="29"/>
      <c r="H119" s="29"/>
      <c r="I119" s="29"/>
    </row>
    <row r="120" spans="2:9">
      <c r="B120" s="58" t="s">
        <v>99</v>
      </c>
      <c r="C120" s="33"/>
      <c r="D120" s="31"/>
      <c r="E120" s="59"/>
      <c r="F120" s="31"/>
      <c r="G120" s="31"/>
      <c r="H120" s="31"/>
      <c r="I120" s="31"/>
    </row>
    <row r="121" ht="27.15" spans="2:9">
      <c r="B121" s="56" t="s">
        <v>160</v>
      </c>
      <c r="C121" s="32">
        <v>2710</v>
      </c>
      <c r="D121" s="27">
        <v>406</v>
      </c>
      <c r="E121" s="48"/>
      <c r="F121" s="29"/>
      <c r="G121" s="29"/>
      <c r="H121" s="29"/>
      <c r="I121" s="29"/>
    </row>
    <row r="122" ht="27.15" spans="2:9">
      <c r="B122" s="56" t="s">
        <v>161</v>
      </c>
      <c r="C122" s="32">
        <v>2720</v>
      </c>
      <c r="D122" s="27">
        <v>407</v>
      </c>
      <c r="E122" s="48"/>
      <c r="F122" s="42">
        <f>Свод!AF7</f>
        <v>0</v>
      </c>
      <c r="G122" s="29"/>
      <c r="H122" s="29"/>
      <c r="I122" s="29"/>
    </row>
    <row r="123" ht="15.15" spans="2:9">
      <c r="B123" s="56" t="s">
        <v>162</v>
      </c>
      <c r="C123" s="32">
        <v>3000</v>
      </c>
      <c r="D123" s="27">
        <v>100</v>
      </c>
      <c r="E123" s="60"/>
      <c r="F123" s="29"/>
      <c r="G123" s="29"/>
      <c r="H123" s="29"/>
      <c r="I123" s="27" t="s">
        <v>96</v>
      </c>
    </row>
    <row r="124" spans="2:9">
      <c r="B124" s="58" t="s">
        <v>99</v>
      </c>
      <c r="C124" s="33"/>
      <c r="D124" s="31"/>
      <c r="E124" s="59"/>
      <c r="F124" s="31"/>
      <c r="G124" s="31"/>
      <c r="H124" s="31"/>
      <c r="I124" s="31"/>
    </row>
    <row r="125" ht="15.15" spans="2:9">
      <c r="B125" s="56" t="s">
        <v>163</v>
      </c>
      <c r="C125" s="32">
        <v>3010</v>
      </c>
      <c r="D125" s="29"/>
      <c r="E125" s="60"/>
      <c r="F125" s="29"/>
      <c r="G125" s="29"/>
      <c r="H125" s="29"/>
      <c r="I125" s="27" t="s">
        <v>96</v>
      </c>
    </row>
    <row r="126" ht="15.15" spans="2:9">
      <c r="B126" s="56" t="s">
        <v>164</v>
      </c>
      <c r="C126" s="32">
        <v>3020</v>
      </c>
      <c r="D126" s="29"/>
      <c r="E126" s="60"/>
      <c r="F126" s="29"/>
      <c r="G126" s="29"/>
      <c r="H126" s="29"/>
      <c r="I126" s="27" t="s">
        <v>96</v>
      </c>
    </row>
    <row r="127" ht="15.15" spans="2:9">
      <c r="B127" s="56" t="s">
        <v>165</v>
      </c>
      <c r="C127" s="32">
        <v>3030</v>
      </c>
      <c r="D127" s="29"/>
      <c r="E127" s="60"/>
      <c r="F127" s="29"/>
      <c r="G127" s="29"/>
      <c r="H127" s="29"/>
      <c r="I127" s="27" t="s">
        <v>96</v>
      </c>
    </row>
    <row r="128" ht="15.15" spans="2:9">
      <c r="B128" s="56" t="s">
        <v>166</v>
      </c>
      <c r="C128" s="32">
        <v>4000</v>
      </c>
      <c r="D128" s="27" t="s">
        <v>96</v>
      </c>
      <c r="E128" s="60"/>
      <c r="F128" s="29"/>
      <c r="G128" s="29"/>
      <c r="H128" s="29"/>
      <c r="I128" s="27" t="s">
        <v>96</v>
      </c>
    </row>
    <row r="129" spans="2:9">
      <c r="B129" s="58" t="s">
        <v>118</v>
      </c>
      <c r="C129" s="33"/>
      <c r="D129" s="31"/>
      <c r="E129" s="59"/>
      <c r="F129" s="31"/>
      <c r="G129" s="31"/>
      <c r="H129" s="31"/>
      <c r="I129" s="31"/>
    </row>
    <row r="130" ht="15.15" spans="2:9">
      <c r="B130" s="56" t="s">
        <v>167</v>
      </c>
      <c r="C130" s="32">
        <v>4010</v>
      </c>
      <c r="D130" s="27">
        <v>610</v>
      </c>
      <c r="E130" s="60"/>
      <c r="F130" s="29"/>
      <c r="G130" s="29"/>
      <c r="H130" s="29"/>
      <c r="I130" s="27" t="s">
        <v>96</v>
      </c>
    </row>
    <row r="131" ht="15.15" spans="2:9">
      <c r="B131" s="56"/>
      <c r="C131" s="39"/>
      <c r="D131" s="29"/>
      <c r="E131" s="60"/>
      <c r="F131" s="29"/>
      <c r="G131" s="29"/>
      <c r="H131" s="29"/>
      <c r="I131" s="29"/>
    </row>
    <row r="132" spans="2:9">
      <c r="B132" s="50"/>
      <c r="C132" s="51"/>
      <c r="D132" s="50"/>
      <c r="E132" s="50"/>
      <c r="F132" s="50"/>
      <c r="G132" s="50"/>
      <c r="H132" s="50"/>
      <c r="I132" s="50"/>
    </row>
    <row r="133" spans="2:2">
      <c r="B133" s="11"/>
    </row>
    <row r="134" ht="17.4" spans="2:2">
      <c r="B134" s="22" t="s">
        <v>168</v>
      </c>
    </row>
    <row r="135" ht="15.15" spans="2:2">
      <c r="B135" s="11"/>
    </row>
    <row r="136" ht="15.15" spans="1:10">
      <c r="A136" s="23" t="s">
        <v>169</v>
      </c>
      <c r="B136" s="24" t="s">
        <v>85</v>
      </c>
      <c r="C136" s="24" t="s">
        <v>170</v>
      </c>
      <c r="D136" s="24" t="s">
        <v>171</v>
      </c>
      <c r="E136" s="24" t="s">
        <v>172</v>
      </c>
      <c r="F136" s="79"/>
      <c r="G136" s="80" t="s">
        <v>89</v>
      </c>
      <c r="H136" s="81"/>
      <c r="I136" s="81"/>
      <c r="J136" s="84"/>
    </row>
    <row r="137" ht="79.95" spans="1:10">
      <c r="A137" s="27"/>
      <c r="B137" s="28"/>
      <c r="C137" s="28"/>
      <c r="D137" s="28"/>
      <c r="E137" s="28"/>
      <c r="F137" s="27" t="s">
        <v>173</v>
      </c>
      <c r="G137" s="28" t="s">
        <v>91</v>
      </c>
      <c r="H137" s="27" t="s">
        <v>92</v>
      </c>
      <c r="I137" s="27" t="s">
        <v>93</v>
      </c>
      <c r="J137" s="27" t="s">
        <v>94</v>
      </c>
    </row>
    <row r="138" ht="15.15" spans="1:10">
      <c r="A138" s="27">
        <v>1</v>
      </c>
      <c r="B138" s="27">
        <v>2</v>
      </c>
      <c r="C138" s="27">
        <v>3</v>
      </c>
      <c r="D138" s="27">
        <v>4</v>
      </c>
      <c r="E138" s="27"/>
      <c r="F138" s="27"/>
      <c r="G138" s="28">
        <v>5</v>
      </c>
      <c r="H138" s="27">
        <v>6</v>
      </c>
      <c r="I138" s="27">
        <v>7</v>
      </c>
      <c r="J138" s="27">
        <v>8</v>
      </c>
    </row>
    <row r="139" ht="15.15" spans="1:10">
      <c r="A139" s="27">
        <v>1</v>
      </c>
      <c r="B139" s="29" t="s">
        <v>176</v>
      </c>
      <c r="C139" s="27">
        <v>26000</v>
      </c>
      <c r="D139" s="27" t="s">
        <v>96</v>
      </c>
      <c r="E139" s="82" t="s">
        <v>177</v>
      </c>
      <c r="F139" s="82" t="s">
        <v>96</v>
      </c>
      <c r="G139" s="43">
        <f>G148+G143</f>
        <v>8962939.8</v>
      </c>
      <c r="H139" s="29"/>
      <c r="I139" s="29"/>
      <c r="J139" s="29"/>
    </row>
    <row r="140" spans="1:10">
      <c r="A140" s="31"/>
      <c r="B140" s="31" t="s">
        <v>99</v>
      </c>
      <c r="C140" s="31"/>
      <c r="D140" s="31"/>
      <c r="E140" s="31"/>
      <c r="F140" s="31"/>
      <c r="G140" s="31"/>
      <c r="H140" s="31"/>
      <c r="I140" s="31"/>
      <c r="J140" s="31"/>
    </row>
    <row r="141" ht="129.75" customHeight="1" spans="1:10">
      <c r="A141" s="27" t="s">
        <v>178</v>
      </c>
      <c r="B141" s="29" t="s">
        <v>179</v>
      </c>
      <c r="C141" s="32">
        <v>26100</v>
      </c>
      <c r="D141" s="32" t="s">
        <v>96</v>
      </c>
      <c r="E141" s="32"/>
      <c r="F141" s="32" t="s">
        <v>96</v>
      </c>
      <c r="G141" s="36"/>
      <c r="H141" s="36"/>
      <c r="I141" s="36"/>
      <c r="J141" s="36"/>
    </row>
    <row r="142" ht="40.95" spans="1:10">
      <c r="A142" s="27" t="s">
        <v>180</v>
      </c>
      <c r="B142" s="29" t="s">
        <v>181</v>
      </c>
      <c r="C142" s="32">
        <v>26200</v>
      </c>
      <c r="D142" s="32" t="s">
        <v>96</v>
      </c>
      <c r="E142" s="32"/>
      <c r="F142" s="32" t="s">
        <v>96</v>
      </c>
      <c r="G142" s="36"/>
      <c r="H142" s="36"/>
      <c r="I142" s="36"/>
      <c r="J142" s="36"/>
    </row>
    <row r="143" ht="40.95" spans="1:10">
      <c r="A143" s="27" t="s">
        <v>182</v>
      </c>
      <c r="B143" s="29" t="s">
        <v>183</v>
      </c>
      <c r="C143" s="32">
        <v>26300</v>
      </c>
      <c r="D143" s="32" t="s">
        <v>96</v>
      </c>
      <c r="E143" s="82" t="s">
        <v>177</v>
      </c>
      <c r="F143" s="82" t="s">
        <v>96</v>
      </c>
      <c r="G143" s="47">
        <f>Свод!AV7+Свод!AW7+Свод!AX7</f>
        <v>0</v>
      </c>
      <c r="H143" s="36"/>
      <c r="I143" s="36"/>
      <c r="J143" s="36"/>
    </row>
    <row r="144" ht="15.15" spans="1:10">
      <c r="A144" s="53" t="s">
        <v>184</v>
      </c>
      <c r="B144" s="29" t="s">
        <v>185</v>
      </c>
      <c r="C144" s="32">
        <v>26310</v>
      </c>
      <c r="D144" s="32"/>
      <c r="E144" s="32" t="s">
        <v>96</v>
      </c>
      <c r="F144" s="32" t="s">
        <v>96</v>
      </c>
      <c r="G144" s="47"/>
      <c r="H144" s="36"/>
      <c r="I144" s="36"/>
      <c r="J144" s="36"/>
    </row>
    <row r="145" ht="15.15" spans="1:10">
      <c r="A145" s="53" t="s">
        <v>186</v>
      </c>
      <c r="B145" s="29" t="s">
        <v>118</v>
      </c>
      <c r="C145" s="32" t="s">
        <v>187</v>
      </c>
      <c r="D145" s="32"/>
      <c r="E145" s="32"/>
      <c r="F145" s="32" t="s">
        <v>96</v>
      </c>
      <c r="G145" s="47"/>
      <c r="H145" s="36"/>
      <c r="I145" s="36"/>
      <c r="J145" s="36"/>
    </row>
    <row r="146" ht="15.15" spans="1:10">
      <c r="A146" s="53" t="s">
        <v>188</v>
      </c>
      <c r="B146" s="29" t="s">
        <v>189</v>
      </c>
      <c r="C146" s="32" t="s">
        <v>190</v>
      </c>
      <c r="D146" s="32"/>
      <c r="E146" s="32"/>
      <c r="F146" s="32"/>
      <c r="G146" s="47"/>
      <c r="H146" s="36"/>
      <c r="I146" s="36"/>
      <c r="J146" s="36"/>
    </row>
    <row r="147" ht="15.15" spans="1:10">
      <c r="A147" s="53" t="s">
        <v>191</v>
      </c>
      <c r="B147" s="29" t="s">
        <v>192</v>
      </c>
      <c r="C147" s="32">
        <v>26320</v>
      </c>
      <c r="D147" s="32"/>
      <c r="E147" s="32" t="s">
        <v>96</v>
      </c>
      <c r="F147" s="32" t="s">
        <v>96</v>
      </c>
      <c r="G147" s="47"/>
      <c r="H147" s="36"/>
      <c r="I147" s="36"/>
      <c r="J147" s="36"/>
    </row>
    <row r="148" ht="40.95" spans="1:10">
      <c r="A148" s="27" t="s">
        <v>193</v>
      </c>
      <c r="B148" s="29" t="s">
        <v>194</v>
      </c>
      <c r="C148" s="32">
        <v>26400</v>
      </c>
      <c r="D148" s="32" t="s">
        <v>96</v>
      </c>
      <c r="E148" s="82" t="s">
        <v>177</v>
      </c>
      <c r="F148" s="32" t="s">
        <v>96</v>
      </c>
      <c r="G148" s="37">
        <f>G150+G154+G159+G166</f>
        <v>8962939.8</v>
      </c>
      <c r="H148" s="36"/>
      <c r="I148" s="36"/>
      <c r="J148" s="36"/>
    </row>
    <row r="149" spans="1:10">
      <c r="A149" s="31"/>
      <c r="B149" s="31" t="s">
        <v>99</v>
      </c>
      <c r="C149" s="33"/>
      <c r="D149" s="33"/>
      <c r="E149" s="33"/>
      <c r="F149" s="33"/>
      <c r="G149" s="31"/>
      <c r="H149" s="31"/>
      <c r="I149" s="31"/>
      <c r="J149" s="31"/>
    </row>
    <row r="150" ht="27.15" spans="1:10">
      <c r="A150" s="53" t="s">
        <v>195</v>
      </c>
      <c r="B150" s="29" t="s">
        <v>196</v>
      </c>
      <c r="C150" s="32">
        <v>26410</v>
      </c>
      <c r="D150" s="32" t="s">
        <v>96</v>
      </c>
      <c r="E150" s="82" t="s">
        <v>177</v>
      </c>
      <c r="F150" s="32" t="s">
        <v>96</v>
      </c>
      <c r="G150" s="43">
        <f>G152</f>
        <v>439238.96</v>
      </c>
      <c r="H150" s="29"/>
      <c r="I150" s="29"/>
      <c r="J150" s="29"/>
    </row>
    <row r="151" spans="1:10">
      <c r="A151" s="31"/>
      <c r="B151" s="31" t="s">
        <v>99</v>
      </c>
      <c r="C151" s="33"/>
      <c r="D151" s="33"/>
      <c r="E151" s="33"/>
      <c r="F151" s="33"/>
      <c r="G151" s="31"/>
      <c r="H151" s="31"/>
      <c r="I151" s="31"/>
      <c r="J151" s="31"/>
    </row>
    <row r="152" ht="15.15" spans="1:10">
      <c r="A152" s="27" t="s">
        <v>197</v>
      </c>
      <c r="B152" s="29" t="s">
        <v>198</v>
      </c>
      <c r="C152" s="32">
        <v>26411</v>
      </c>
      <c r="D152" s="32" t="s">
        <v>96</v>
      </c>
      <c r="E152" s="82" t="s">
        <v>177</v>
      </c>
      <c r="F152" s="32" t="s">
        <v>96</v>
      </c>
      <c r="G152" s="47">
        <f>Свод!P7+Свод!L7+Свод!D7-Свод!AV7+Свод!M7</f>
        <v>439238.96</v>
      </c>
      <c r="H152" s="29"/>
      <c r="I152" s="29"/>
      <c r="J152" s="29"/>
    </row>
    <row r="153" ht="15.15" spans="1:10">
      <c r="A153" s="27" t="s">
        <v>199</v>
      </c>
      <c r="B153" s="29" t="s">
        <v>200</v>
      </c>
      <c r="C153" s="32">
        <v>26412</v>
      </c>
      <c r="D153" s="32" t="s">
        <v>96</v>
      </c>
      <c r="E153" s="32"/>
      <c r="F153" s="32" t="s">
        <v>96</v>
      </c>
      <c r="G153" s="29"/>
      <c r="H153" s="29"/>
      <c r="I153" s="29"/>
      <c r="J153" s="29"/>
    </row>
    <row r="154" ht="27.15" spans="1:10">
      <c r="A154" s="27" t="s">
        <v>201</v>
      </c>
      <c r="B154" s="29" t="s">
        <v>202</v>
      </c>
      <c r="C154" s="32">
        <v>26420</v>
      </c>
      <c r="D154" s="32" t="s">
        <v>96</v>
      </c>
      <c r="E154" s="82" t="s">
        <v>177</v>
      </c>
      <c r="F154" s="32" t="s">
        <v>96</v>
      </c>
      <c r="G154" s="30">
        <f>G156</f>
        <v>8523700.84</v>
      </c>
      <c r="H154" s="29"/>
      <c r="I154" s="29"/>
      <c r="J154" s="29"/>
    </row>
    <row r="155" spans="1:10">
      <c r="A155" s="31"/>
      <c r="B155" s="31" t="s">
        <v>99</v>
      </c>
      <c r="C155" s="33"/>
      <c r="D155" s="33"/>
      <c r="E155" s="33"/>
      <c r="F155" s="33"/>
      <c r="G155" s="83"/>
      <c r="H155" s="31"/>
      <c r="I155" s="31"/>
      <c r="J155" s="31"/>
    </row>
    <row r="156" ht="15.15" spans="1:10">
      <c r="A156" s="27" t="s">
        <v>203</v>
      </c>
      <c r="B156" s="29" t="s">
        <v>198</v>
      </c>
      <c r="C156" s="32">
        <v>26421</v>
      </c>
      <c r="D156" s="32" t="s">
        <v>96</v>
      </c>
      <c r="E156" s="82" t="s">
        <v>177</v>
      </c>
      <c r="F156" s="32" t="s">
        <v>96</v>
      </c>
      <c r="G156" s="42">
        <f>Свод!AA7+Свод!AB7+Свод!AC7-Свод!AW7+F30</f>
        <v>8523700.84</v>
      </c>
      <c r="H156" s="29"/>
      <c r="I156" s="29"/>
      <c r="J156" s="29"/>
    </row>
    <row r="157" ht="15.15" spans="1:10">
      <c r="A157" s="27"/>
      <c r="B157" s="29" t="s">
        <v>118</v>
      </c>
      <c r="C157" s="32" t="s">
        <v>204</v>
      </c>
      <c r="D157" s="32"/>
      <c r="E157" s="32"/>
      <c r="F157" s="32" t="s">
        <v>96</v>
      </c>
      <c r="G157" s="49"/>
      <c r="H157" s="29"/>
      <c r="I157" s="29"/>
      <c r="J157" s="29"/>
    </row>
    <row r="158" ht="15.15" spans="1:10">
      <c r="A158" s="27" t="s">
        <v>205</v>
      </c>
      <c r="B158" s="29" t="s">
        <v>200</v>
      </c>
      <c r="C158" s="32">
        <v>26422</v>
      </c>
      <c r="D158" s="32" t="s">
        <v>96</v>
      </c>
      <c r="E158" s="32"/>
      <c r="F158" s="32" t="s">
        <v>96</v>
      </c>
      <c r="G158" s="29"/>
      <c r="H158" s="29"/>
      <c r="I158" s="29"/>
      <c r="J158" s="29"/>
    </row>
    <row r="159" ht="27.75" spans="1:10">
      <c r="A159" s="27" t="s">
        <v>206</v>
      </c>
      <c r="B159" s="29" t="s">
        <v>207</v>
      </c>
      <c r="C159" s="32">
        <v>26430</v>
      </c>
      <c r="D159" s="32" t="s">
        <v>96</v>
      </c>
      <c r="E159" s="32"/>
      <c r="F159" s="32" t="s">
        <v>96</v>
      </c>
      <c r="G159" s="42">
        <f>Свод!AF7</f>
        <v>0</v>
      </c>
      <c r="H159" s="29"/>
      <c r="I159" s="29"/>
      <c r="J159" s="29"/>
    </row>
    <row r="160" ht="15.15" spans="1:10">
      <c r="A160" s="27" t="s">
        <v>208</v>
      </c>
      <c r="B160" s="29" t="s">
        <v>118</v>
      </c>
      <c r="C160" s="32" t="s">
        <v>209</v>
      </c>
      <c r="D160" s="32"/>
      <c r="E160" s="32"/>
      <c r="F160" s="32" t="s">
        <v>96</v>
      </c>
      <c r="G160" s="42"/>
      <c r="H160" s="29"/>
      <c r="I160" s="29"/>
      <c r="J160" s="29"/>
    </row>
    <row r="161" ht="15.15" spans="1:10">
      <c r="A161" s="27" t="s">
        <v>210</v>
      </c>
      <c r="B161" s="29" t="s">
        <v>189</v>
      </c>
      <c r="C161" s="32" t="s">
        <v>211</v>
      </c>
      <c r="D161" s="32"/>
      <c r="E161" s="32"/>
      <c r="F161" s="32"/>
      <c r="G161" s="42"/>
      <c r="H161" s="29"/>
      <c r="I161" s="29"/>
      <c r="J161" s="29"/>
    </row>
    <row r="162" ht="15.15" spans="1:10">
      <c r="A162" s="27" t="s">
        <v>212</v>
      </c>
      <c r="B162" s="29" t="s">
        <v>213</v>
      </c>
      <c r="C162" s="32">
        <v>26440</v>
      </c>
      <c r="D162" s="32" t="s">
        <v>96</v>
      </c>
      <c r="E162" s="32"/>
      <c r="F162" s="32" t="s">
        <v>96</v>
      </c>
      <c r="G162" s="29"/>
      <c r="H162" s="29"/>
      <c r="I162" s="29"/>
      <c r="J162" s="29"/>
    </row>
    <row r="163" spans="1:10">
      <c r="A163" s="31"/>
      <c r="B163" s="31" t="s">
        <v>99</v>
      </c>
      <c r="C163" s="33"/>
      <c r="D163" s="33"/>
      <c r="E163" s="33"/>
      <c r="F163" s="33"/>
      <c r="G163" s="31"/>
      <c r="H163" s="31"/>
      <c r="I163" s="31"/>
      <c r="J163" s="31"/>
    </row>
    <row r="164" ht="15.15" spans="1:10">
      <c r="A164" s="27" t="s">
        <v>214</v>
      </c>
      <c r="B164" s="29" t="s">
        <v>198</v>
      </c>
      <c r="C164" s="32">
        <v>26441</v>
      </c>
      <c r="D164" s="32" t="s">
        <v>96</v>
      </c>
      <c r="E164" s="32"/>
      <c r="F164" s="32" t="s">
        <v>96</v>
      </c>
      <c r="G164" s="29"/>
      <c r="H164" s="29"/>
      <c r="I164" s="29"/>
      <c r="J164" s="29"/>
    </row>
    <row r="165" ht="15.15" spans="1:10">
      <c r="A165" s="27" t="s">
        <v>215</v>
      </c>
      <c r="B165" s="29" t="s">
        <v>200</v>
      </c>
      <c r="C165" s="32">
        <v>26442</v>
      </c>
      <c r="D165" s="32" t="s">
        <v>96</v>
      </c>
      <c r="E165" s="32"/>
      <c r="F165" s="32" t="s">
        <v>96</v>
      </c>
      <c r="G165" s="29"/>
      <c r="H165" s="29"/>
      <c r="I165" s="29"/>
      <c r="J165" s="29"/>
    </row>
    <row r="166" ht="15.15" spans="1:10">
      <c r="A166" s="27" t="s">
        <v>216</v>
      </c>
      <c r="B166" s="29" t="s">
        <v>217</v>
      </c>
      <c r="C166" s="32">
        <v>26450</v>
      </c>
      <c r="D166" s="32" t="s">
        <v>96</v>
      </c>
      <c r="E166" s="82" t="s">
        <v>177</v>
      </c>
      <c r="F166" s="32" t="s">
        <v>96</v>
      </c>
      <c r="G166" s="43">
        <f>G172</f>
        <v>0</v>
      </c>
      <c r="H166" s="29"/>
      <c r="I166" s="29"/>
      <c r="J166" s="29"/>
    </row>
    <row r="167" ht="15.15" spans="1:1">
      <c r="A167" s="11"/>
    </row>
    <row r="168" ht="15.15" spans="1:10">
      <c r="A168" s="23" t="s">
        <v>169</v>
      </c>
      <c r="B168" s="24" t="s">
        <v>85</v>
      </c>
      <c r="C168" s="24" t="s">
        <v>170</v>
      </c>
      <c r="D168" s="24" t="s">
        <v>171</v>
      </c>
      <c r="E168" s="24" t="s">
        <v>172</v>
      </c>
      <c r="F168" s="79"/>
      <c r="G168" s="80" t="s">
        <v>89</v>
      </c>
      <c r="H168" s="81"/>
      <c r="I168" s="81"/>
      <c r="J168" s="84"/>
    </row>
    <row r="169" ht="79.95" spans="1:10">
      <c r="A169" s="27"/>
      <c r="B169" s="28"/>
      <c r="C169" s="28"/>
      <c r="D169" s="28"/>
      <c r="E169" s="28"/>
      <c r="F169" s="27" t="s">
        <v>173</v>
      </c>
      <c r="G169" s="28" t="s">
        <v>91</v>
      </c>
      <c r="H169" s="27" t="s">
        <v>92</v>
      </c>
      <c r="I169" s="27" t="s">
        <v>93</v>
      </c>
      <c r="J169" s="27" t="s">
        <v>94</v>
      </c>
    </row>
    <row r="170" ht="15.15" spans="1:10">
      <c r="A170" s="27">
        <v>1</v>
      </c>
      <c r="B170" s="27">
        <v>2</v>
      </c>
      <c r="C170" s="27">
        <v>3</v>
      </c>
      <c r="D170" s="27">
        <v>4</v>
      </c>
      <c r="E170" s="27"/>
      <c r="F170" s="27"/>
      <c r="G170" s="28">
        <v>5</v>
      </c>
      <c r="H170" s="27">
        <v>6</v>
      </c>
      <c r="I170" s="27">
        <v>7</v>
      </c>
      <c r="J170" s="27">
        <v>8</v>
      </c>
    </row>
    <row r="171" spans="1:10">
      <c r="A171" s="31"/>
      <c r="B171" s="31" t="s">
        <v>99</v>
      </c>
      <c r="C171" s="31"/>
      <c r="D171" s="33"/>
      <c r="E171" s="33"/>
      <c r="F171" s="33"/>
      <c r="G171" s="31"/>
      <c r="H171" s="31"/>
      <c r="I171" s="31"/>
      <c r="J171" s="31"/>
    </row>
    <row r="172" ht="15.15" spans="1:10">
      <c r="A172" s="27" t="s">
        <v>218</v>
      </c>
      <c r="B172" s="29" t="s">
        <v>198</v>
      </c>
      <c r="C172" s="32">
        <v>26451</v>
      </c>
      <c r="D172" s="32" t="s">
        <v>96</v>
      </c>
      <c r="E172" s="82" t="s">
        <v>177</v>
      </c>
      <c r="F172" s="32" t="s">
        <v>96</v>
      </c>
      <c r="G172" s="47">
        <f>Свод!AI7+Свод!AK7-Свод!AX7</f>
        <v>0</v>
      </c>
      <c r="H172" s="29"/>
      <c r="I172" s="29"/>
      <c r="J172" s="29"/>
    </row>
    <row r="173" ht="15.15" spans="1:10">
      <c r="A173" s="27" t="s">
        <v>219</v>
      </c>
      <c r="B173" s="29" t="s">
        <v>118</v>
      </c>
      <c r="C173" s="32">
        <v>26451.1</v>
      </c>
      <c r="D173" s="32"/>
      <c r="E173" s="32"/>
      <c r="F173" s="32" t="s">
        <v>96</v>
      </c>
      <c r="G173" s="47"/>
      <c r="H173" s="29"/>
      <c r="I173" s="29"/>
      <c r="J173" s="29"/>
    </row>
    <row r="174" ht="15.15" spans="1:10">
      <c r="A174" s="27" t="s">
        <v>220</v>
      </c>
      <c r="B174" s="29" t="s">
        <v>189</v>
      </c>
      <c r="C174" s="32" t="s">
        <v>221</v>
      </c>
      <c r="D174" s="32"/>
      <c r="E174" s="32"/>
      <c r="F174" s="32"/>
      <c r="G174" s="47"/>
      <c r="H174" s="29"/>
      <c r="I174" s="29"/>
      <c r="J174" s="29"/>
    </row>
    <row r="175" ht="15.15" spans="1:10">
      <c r="A175" s="27" t="s">
        <v>222</v>
      </c>
      <c r="B175" s="29" t="s">
        <v>192</v>
      </c>
      <c r="C175" s="32">
        <v>26452</v>
      </c>
      <c r="D175" s="32" t="s">
        <v>96</v>
      </c>
      <c r="E175" s="32"/>
      <c r="F175" s="32" t="s">
        <v>96</v>
      </c>
      <c r="G175" s="29"/>
      <c r="H175" s="29"/>
      <c r="I175" s="29"/>
      <c r="J175" s="29"/>
    </row>
    <row r="176" ht="40.95" spans="1:10">
      <c r="A176" s="27" t="s">
        <v>223</v>
      </c>
      <c r="B176" s="29" t="s">
        <v>224</v>
      </c>
      <c r="C176" s="32">
        <v>26500</v>
      </c>
      <c r="D176" s="32" t="s">
        <v>96</v>
      </c>
      <c r="E176" s="82" t="s">
        <v>177</v>
      </c>
      <c r="F176" s="32" t="s">
        <v>96</v>
      </c>
      <c r="G176" s="43">
        <f>G148</f>
        <v>8962939.8</v>
      </c>
      <c r="H176" s="29"/>
      <c r="I176" s="29"/>
      <c r="J176" s="29"/>
    </row>
    <row r="177" ht="15.15" spans="1:10">
      <c r="A177" s="53" t="s">
        <v>225</v>
      </c>
      <c r="B177" s="29" t="s">
        <v>226</v>
      </c>
      <c r="C177" s="32" t="s">
        <v>227</v>
      </c>
      <c r="D177" s="39">
        <v>2024</v>
      </c>
      <c r="E177" s="82" t="s">
        <v>177</v>
      </c>
      <c r="F177" s="32" t="s">
        <v>96</v>
      </c>
      <c r="G177" s="43">
        <f>G176</f>
        <v>8962939.8</v>
      </c>
      <c r="H177" s="29"/>
      <c r="I177" s="29"/>
      <c r="J177" s="29"/>
    </row>
    <row r="178" ht="40.35" spans="1:10">
      <c r="A178" s="27" t="s">
        <v>228</v>
      </c>
      <c r="B178" s="29" t="s">
        <v>229</v>
      </c>
      <c r="C178" s="32">
        <v>26600</v>
      </c>
      <c r="D178" s="32" t="s">
        <v>96</v>
      </c>
      <c r="E178" s="32"/>
      <c r="F178" s="32" t="s">
        <v>96</v>
      </c>
      <c r="G178" s="29"/>
      <c r="H178" s="29"/>
      <c r="I178" s="29"/>
      <c r="J178" s="29"/>
    </row>
    <row r="179" ht="15.15" spans="1:10">
      <c r="A179" s="29"/>
      <c r="B179" s="29" t="s">
        <v>226</v>
      </c>
      <c r="C179" s="32">
        <v>26610</v>
      </c>
      <c r="D179" s="39"/>
      <c r="E179" s="39"/>
      <c r="F179" s="32" t="s">
        <v>96</v>
      </c>
      <c r="G179" s="29"/>
      <c r="H179" s="29"/>
      <c r="I179" s="29"/>
      <c r="J179" s="29"/>
    </row>
    <row r="180" spans="1:1">
      <c r="A180" s="11"/>
    </row>
    <row r="181" spans="1:1">
      <c r="A181" s="1" t="s">
        <v>230</v>
      </c>
    </row>
    <row r="182" spans="1:1">
      <c r="A182" s="1" t="s">
        <v>244</v>
      </c>
    </row>
    <row r="183" spans="1:1">
      <c r="A183" s="1" t="s">
        <v>233</v>
      </c>
    </row>
    <row r="184" spans="1:1">
      <c r="A184" s="1"/>
    </row>
    <row r="185" spans="1:2">
      <c r="A185" s="1" t="s">
        <v>234</v>
      </c>
      <c r="B185" s="55"/>
    </row>
    <row r="186" spans="1:1">
      <c r="A186" s="1" t="s">
        <v>235</v>
      </c>
    </row>
    <row r="187" spans="1:1">
      <c r="A187" s="1" t="str">
        <f>ЭБЦ!A188</f>
        <v>28 декабря  2024 год</v>
      </c>
    </row>
    <row r="188" spans="1:1">
      <c r="A188" s="11"/>
    </row>
    <row r="189" spans="1:1">
      <c r="A189" s="11"/>
    </row>
  </sheetData>
  <mergeCells count="29">
    <mergeCell ref="B10:F10"/>
    <mergeCell ref="B13:F13"/>
    <mergeCell ref="F27:I27"/>
    <mergeCell ref="F37:I37"/>
    <mergeCell ref="F74:I74"/>
    <mergeCell ref="F113:I113"/>
    <mergeCell ref="A136:A137"/>
    <mergeCell ref="A168:A169"/>
    <mergeCell ref="B27:B28"/>
    <mergeCell ref="B37:B38"/>
    <mergeCell ref="B74:B75"/>
    <mergeCell ref="B113:B114"/>
    <mergeCell ref="B136:B137"/>
    <mergeCell ref="B168:B169"/>
    <mergeCell ref="C27:C28"/>
    <mergeCell ref="C37:C38"/>
    <mergeCell ref="C74:C75"/>
    <mergeCell ref="C113:C114"/>
    <mergeCell ref="C136:C137"/>
    <mergeCell ref="C168:C169"/>
    <mergeCell ref="D27:D28"/>
    <mergeCell ref="D37:D38"/>
    <mergeCell ref="D74:D75"/>
    <mergeCell ref="D113:D114"/>
    <mergeCell ref="D136:D137"/>
    <mergeCell ref="D168:D169"/>
    <mergeCell ref="E37:E38"/>
    <mergeCell ref="E136:E137"/>
    <mergeCell ref="E168:E169"/>
  </mergeCells>
  <pageMargins left="0.196850393700787" right="0.196850393700787" top="0.196850393700787" bottom="0.196850393700787" header="0.31496062992126" footer="0.31496062992126"/>
  <pageSetup paperSize="9" scale="74" fitToHeight="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"/>
  <sheetViews>
    <sheetView workbookViewId="0">
      <selection activeCell="A155" sqref="$A1:$XFD1048576"/>
    </sheetView>
  </sheetViews>
  <sheetFormatPr defaultColWidth="9" defaultRowHeight="14.4"/>
  <cols>
    <col min="1" max="1" width="8.57407407407407" customWidth="1"/>
    <col min="2" max="2" width="69.287037037037" customWidth="1"/>
    <col min="4" max="4" width="12" customWidth="1"/>
    <col min="5" max="5" width="12.4259259259259" customWidth="1"/>
    <col min="6" max="6" width="12.712962962963" customWidth="1"/>
    <col min="7" max="7" width="12.1388888888889" customWidth="1"/>
    <col min="8" max="8" width="12" customWidth="1"/>
    <col min="9" max="9" width="10.712962962963" customWidth="1"/>
  </cols>
  <sheetData>
    <row r="1" ht="15.6" spans="2:4">
      <c r="B1" s="1" t="s">
        <v>54</v>
      </c>
      <c r="D1" s="2" t="s">
        <v>55</v>
      </c>
    </row>
    <row r="2" spans="2:8">
      <c r="B2" s="1" t="s">
        <v>56</v>
      </c>
      <c r="D2" s="3" t="s">
        <v>57</v>
      </c>
      <c r="E2" s="3"/>
      <c r="F2" s="4"/>
      <c r="G2" s="4"/>
      <c r="H2" s="4"/>
    </row>
    <row r="3" spans="2:7">
      <c r="B3" s="5"/>
      <c r="C3" s="5"/>
      <c r="D3" s="5"/>
      <c r="E3" s="5" t="s">
        <v>58</v>
      </c>
      <c r="F3" s="5"/>
      <c r="G3" s="5"/>
    </row>
    <row r="4" spans="2:8">
      <c r="B4" s="1" t="s">
        <v>56</v>
      </c>
      <c r="D4" s="6" t="s">
        <v>59</v>
      </c>
      <c r="E4" s="6"/>
      <c r="F4" s="7"/>
      <c r="G4" s="7"/>
      <c r="H4" s="7"/>
    </row>
    <row r="5" spans="2:5">
      <c r="B5" s="8" t="s">
        <v>60</v>
      </c>
      <c r="E5" s="8"/>
    </row>
    <row r="6" ht="15.15" spans="2:8">
      <c r="B6" s="1" t="s">
        <v>61</v>
      </c>
      <c r="D6" s="9"/>
      <c r="E6" s="9"/>
      <c r="F6" s="9"/>
      <c r="G6" s="10" t="s">
        <v>245</v>
      </c>
      <c r="H6" s="9"/>
    </row>
    <row r="7" spans="2:2">
      <c r="B7" s="1" t="s">
        <v>63</v>
      </c>
    </row>
    <row r="8" spans="2:4">
      <c r="B8" s="1" t="s">
        <v>64</v>
      </c>
      <c r="D8" t="s">
        <v>246</v>
      </c>
    </row>
    <row r="9" spans="2:2">
      <c r="B9" s="11"/>
    </row>
    <row r="10" ht="15.6" spans="2:6">
      <c r="B10" s="12" t="s">
        <v>247</v>
      </c>
      <c r="C10" s="12"/>
      <c r="D10" s="12"/>
      <c r="E10" s="12"/>
      <c r="F10" s="12"/>
    </row>
    <row r="11" spans="2:8">
      <c r="B11" s="1" t="s">
        <v>66</v>
      </c>
      <c r="H11" s="13" t="s">
        <v>67</v>
      </c>
    </row>
    <row r="12" spans="2:8">
      <c r="B12" s="1" t="s">
        <v>68</v>
      </c>
      <c r="H12" s="13"/>
    </row>
    <row r="13" spans="2:8">
      <c r="B13" s="14" t="s">
        <v>248</v>
      </c>
      <c r="C13" s="14"/>
      <c r="D13" s="14"/>
      <c r="E13" s="14"/>
      <c r="F13" s="14"/>
      <c r="G13" s="15" t="s">
        <v>69</v>
      </c>
      <c r="H13" s="16"/>
    </row>
    <row r="14" spans="2:8">
      <c r="B14" s="1"/>
      <c r="F14" s="17" t="s">
        <v>70</v>
      </c>
      <c r="H14" s="18">
        <v>35320861</v>
      </c>
    </row>
    <row r="15" spans="2:8">
      <c r="B15" s="1" t="s">
        <v>71</v>
      </c>
      <c r="H15" s="13"/>
    </row>
    <row r="16" spans="2:8">
      <c r="B16" s="1" t="s">
        <v>72</v>
      </c>
      <c r="G16" s="15" t="s">
        <v>73</v>
      </c>
      <c r="H16" s="18">
        <v>904</v>
      </c>
    </row>
    <row r="17" spans="2:8">
      <c r="B17" s="1" t="s">
        <v>74</v>
      </c>
      <c r="F17" t="s">
        <v>75</v>
      </c>
      <c r="H17" s="13"/>
    </row>
    <row r="18" spans="2:8">
      <c r="B18" s="19" t="s">
        <v>76</v>
      </c>
      <c r="H18" s="20"/>
    </row>
    <row r="19" spans="2:8">
      <c r="B19" s="1" t="s">
        <v>77</v>
      </c>
      <c r="F19" t="s">
        <v>70</v>
      </c>
      <c r="H19" s="13"/>
    </row>
    <row r="20" spans="2:8">
      <c r="B20" s="1" t="s">
        <v>78</v>
      </c>
      <c r="G20" s="15" t="s">
        <v>79</v>
      </c>
      <c r="H20" s="13"/>
    </row>
    <row r="21" spans="2:8">
      <c r="B21" s="1" t="s">
        <v>249</v>
      </c>
      <c r="G21" s="15" t="s">
        <v>81</v>
      </c>
      <c r="H21" s="18">
        <v>910501001</v>
      </c>
    </row>
    <row r="22" spans="2:8">
      <c r="B22" s="1" t="s">
        <v>82</v>
      </c>
      <c r="G22" s="15" t="s">
        <v>83</v>
      </c>
      <c r="H22" s="18">
        <v>383</v>
      </c>
    </row>
    <row r="23" spans="2:8">
      <c r="B23" s="1"/>
      <c r="G23" s="15"/>
      <c r="H23" s="21"/>
    </row>
    <row r="24" spans="2:2">
      <c r="B24" s="1" t="s">
        <v>68</v>
      </c>
    </row>
    <row r="25" ht="15.6" spans="2:2">
      <c r="B25" s="22" t="s">
        <v>84</v>
      </c>
    </row>
    <row r="26" ht="15.15"/>
    <row r="27" ht="26.25" customHeight="1" spans="2:9">
      <c r="B27" s="23" t="s">
        <v>85</v>
      </c>
      <c r="C27" s="24" t="s">
        <v>86</v>
      </c>
      <c r="D27" s="24" t="s">
        <v>87</v>
      </c>
      <c r="E27" s="23" t="s">
        <v>88</v>
      </c>
      <c r="F27" s="25" t="s">
        <v>89</v>
      </c>
      <c r="G27" s="26"/>
      <c r="H27" s="26"/>
      <c r="I27" s="26"/>
    </row>
    <row r="28" ht="90" customHeight="1" spans="2:9">
      <c r="B28" s="27"/>
      <c r="C28" s="28"/>
      <c r="D28" s="28"/>
      <c r="E28" s="27" t="s">
        <v>90</v>
      </c>
      <c r="F28" s="27" t="s">
        <v>250</v>
      </c>
      <c r="G28" s="27" t="s">
        <v>251</v>
      </c>
      <c r="H28" s="27" t="s">
        <v>252</v>
      </c>
      <c r="I28" s="44" t="s">
        <v>94</v>
      </c>
    </row>
    <row r="29" ht="15.15" spans="2:9">
      <c r="B29" s="27">
        <v>1</v>
      </c>
      <c r="C29" s="27">
        <v>2</v>
      </c>
      <c r="D29" s="27">
        <v>3</v>
      </c>
      <c r="E29" s="27">
        <v>4</v>
      </c>
      <c r="F29" s="27">
        <v>5</v>
      </c>
      <c r="G29" s="27">
        <v>6</v>
      </c>
      <c r="H29" s="27">
        <v>7</v>
      </c>
      <c r="I29" s="44">
        <v>8</v>
      </c>
    </row>
    <row r="30" ht="15.15" spans="2:9">
      <c r="B30" s="29" t="s">
        <v>95</v>
      </c>
      <c r="C30" s="27">
        <v>1</v>
      </c>
      <c r="D30" s="27" t="s">
        <v>96</v>
      </c>
      <c r="E30" s="27" t="s">
        <v>96</v>
      </c>
      <c r="F30" s="29"/>
      <c r="G30" s="29"/>
      <c r="H30" s="29"/>
      <c r="I30" s="29"/>
    </row>
    <row r="31" ht="15.15" spans="2:9">
      <c r="B31" s="29" t="s">
        <v>97</v>
      </c>
      <c r="C31" s="27">
        <v>2</v>
      </c>
      <c r="D31" s="27" t="s">
        <v>96</v>
      </c>
      <c r="E31" s="27" t="s">
        <v>96</v>
      </c>
      <c r="F31" s="29"/>
      <c r="G31" s="29"/>
      <c r="H31" s="29"/>
      <c r="I31" s="29"/>
    </row>
    <row r="32" ht="15.15" spans="2:9">
      <c r="B32" s="29" t="s">
        <v>98</v>
      </c>
      <c r="C32" s="27">
        <v>1000</v>
      </c>
      <c r="D32" s="29"/>
      <c r="E32" s="30"/>
      <c r="F32" s="29">
        <f>F34+F40+F45+F47+F49+F54</f>
        <v>0</v>
      </c>
      <c r="G32" s="29">
        <f t="shared" ref="G32:I32" si="0">G34+G40+G45+G47+G49+G54</f>
        <v>0</v>
      </c>
      <c r="H32" s="29">
        <f t="shared" si="0"/>
        <v>0</v>
      </c>
      <c r="I32" s="29">
        <f t="shared" si="0"/>
        <v>0</v>
      </c>
    </row>
    <row r="33" spans="2:9">
      <c r="B33" s="31" t="s">
        <v>99</v>
      </c>
      <c r="C33" s="31"/>
      <c r="D33" s="31"/>
      <c r="E33" s="31"/>
      <c r="F33" s="31"/>
      <c r="G33" s="31"/>
      <c r="H33" s="31"/>
      <c r="I33" s="31"/>
    </row>
    <row r="34" ht="15.15" spans="2:9">
      <c r="B34" s="29" t="s">
        <v>100</v>
      </c>
      <c r="C34" s="27">
        <v>1100</v>
      </c>
      <c r="D34" s="27">
        <v>120</v>
      </c>
      <c r="E34" s="29"/>
      <c r="F34" s="29">
        <f>F35</f>
        <v>0</v>
      </c>
      <c r="G34" s="29"/>
      <c r="H34" s="29"/>
      <c r="I34" s="29"/>
    </row>
    <row r="35" ht="15.15" spans="2:9">
      <c r="B35" s="29" t="s">
        <v>101</v>
      </c>
      <c r="C35" s="27">
        <v>1110</v>
      </c>
      <c r="D35" s="29"/>
      <c r="E35" s="29"/>
      <c r="F35" s="29"/>
      <c r="G35" s="29"/>
      <c r="H35" s="29"/>
      <c r="I35" s="29"/>
    </row>
    <row r="36" ht="15.15"/>
    <row r="37" ht="26.25" customHeight="1" spans="2:9">
      <c r="B37" s="23" t="s">
        <v>85</v>
      </c>
      <c r="C37" s="24" t="s">
        <v>86</v>
      </c>
      <c r="D37" s="24" t="s">
        <v>87</v>
      </c>
      <c r="E37" s="24" t="s">
        <v>102</v>
      </c>
      <c r="F37" s="25" t="s">
        <v>89</v>
      </c>
      <c r="G37" s="26"/>
      <c r="H37" s="26"/>
      <c r="I37" s="26"/>
    </row>
    <row r="38" ht="53.55" spans="2:9">
      <c r="B38" s="27"/>
      <c r="C38" s="28"/>
      <c r="D38" s="28"/>
      <c r="E38" s="28"/>
      <c r="F38" s="27" t="s">
        <v>250</v>
      </c>
      <c r="G38" s="27" t="s">
        <v>251</v>
      </c>
      <c r="H38" s="27" t="s">
        <v>252</v>
      </c>
      <c r="I38" s="44" t="s">
        <v>94</v>
      </c>
    </row>
    <row r="39" ht="15.15" spans="2:9">
      <c r="B39" s="27">
        <v>1</v>
      </c>
      <c r="C39" s="27">
        <v>2</v>
      </c>
      <c r="D39" s="27">
        <v>3</v>
      </c>
      <c r="E39" s="27">
        <v>4</v>
      </c>
      <c r="F39" s="27">
        <v>5</v>
      </c>
      <c r="G39" s="27">
        <v>6</v>
      </c>
      <c r="H39" s="27">
        <v>7</v>
      </c>
      <c r="I39" s="44">
        <v>8</v>
      </c>
    </row>
    <row r="40" ht="15.15" spans="2:9">
      <c r="B40" s="29" t="s">
        <v>103</v>
      </c>
      <c r="C40" s="32">
        <v>1200</v>
      </c>
      <c r="D40" s="32">
        <v>130</v>
      </c>
      <c r="E40" s="30"/>
      <c r="F40" s="30">
        <f>F42+F44</f>
        <v>0</v>
      </c>
      <c r="G40" s="29"/>
      <c r="H40" s="29"/>
      <c r="I40" s="29"/>
    </row>
    <row r="41" spans="2:9">
      <c r="B41" s="31" t="s">
        <v>99</v>
      </c>
      <c r="C41" s="33"/>
      <c r="D41" s="33"/>
      <c r="E41" s="31"/>
      <c r="F41" s="31"/>
      <c r="G41" s="31"/>
      <c r="H41" s="31"/>
      <c r="I41" s="31"/>
    </row>
    <row r="42" ht="40.35" spans="2:11">
      <c r="B42" s="29" t="s">
        <v>104</v>
      </c>
      <c r="C42" s="32">
        <v>1210</v>
      </c>
      <c r="D42" s="32">
        <v>130</v>
      </c>
      <c r="E42" s="34"/>
      <c r="F42" s="35">
        <f>Свод!U8</f>
        <v>0</v>
      </c>
      <c r="G42" s="29"/>
      <c r="H42" s="29"/>
      <c r="I42" s="29"/>
      <c r="K42" s="45" t="s">
        <v>105</v>
      </c>
    </row>
    <row r="43" ht="40.35" spans="2:11">
      <c r="B43" s="29" t="s">
        <v>106</v>
      </c>
      <c r="C43" s="32">
        <v>1220</v>
      </c>
      <c r="D43" s="32">
        <v>130</v>
      </c>
      <c r="E43" s="36"/>
      <c r="F43" s="29"/>
      <c r="G43" s="29"/>
      <c r="H43" s="29"/>
      <c r="I43" s="29"/>
      <c r="K43" s="45"/>
    </row>
    <row r="44" ht="15.15" spans="2:11">
      <c r="B44" s="29" t="s">
        <v>107</v>
      </c>
      <c r="C44" s="32">
        <v>1230</v>
      </c>
      <c r="D44" s="32">
        <v>130</v>
      </c>
      <c r="E44" s="37"/>
      <c r="F44" s="38">
        <f>Свод!AI8</f>
        <v>0</v>
      </c>
      <c r="G44" s="29"/>
      <c r="H44" s="29"/>
      <c r="I44" s="29"/>
      <c r="K44" s="45" t="s">
        <v>108</v>
      </c>
    </row>
    <row r="45" ht="15.15" spans="2:11">
      <c r="B45" s="29" t="s">
        <v>109</v>
      </c>
      <c r="C45" s="32">
        <v>1300</v>
      </c>
      <c r="D45" s="32">
        <v>140</v>
      </c>
      <c r="E45" s="37"/>
      <c r="F45" s="38">
        <f>Свод!AK8</f>
        <v>0</v>
      </c>
      <c r="G45" s="29"/>
      <c r="H45" s="29"/>
      <c r="I45" s="29"/>
      <c r="K45" s="45" t="s">
        <v>108</v>
      </c>
    </row>
    <row r="46" ht="15.15" spans="2:11">
      <c r="B46" s="29" t="s">
        <v>99</v>
      </c>
      <c r="C46" s="32">
        <v>1310</v>
      </c>
      <c r="D46" s="32">
        <v>140</v>
      </c>
      <c r="E46" s="36"/>
      <c r="F46" s="29"/>
      <c r="G46" s="29"/>
      <c r="H46" s="29"/>
      <c r="I46" s="29"/>
      <c r="K46" s="45"/>
    </row>
    <row r="47" ht="19.5" customHeight="1" spans="2:11">
      <c r="B47" s="29" t="s">
        <v>110</v>
      </c>
      <c r="C47" s="32">
        <v>1400</v>
      </c>
      <c r="D47" s="32">
        <v>150</v>
      </c>
      <c r="E47" s="36"/>
      <c r="F47" s="29"/>
      <c r="G47" s="29"/>
      <c r="H47" s="29"/>
      <c r="I47" s="29"/>
      <c r="K47" s="45"/>
    </row>
    <row r="48" ht="15.15" spans="2:11">
      <c r="B48" s="29" t="s">
        <v>99</v>
      </c>
      <c r="C48" s="39"/>
      <c r="D48" s="39"/>
      <c r="E48" s="36"/>
      <c r="F48" s="29"/>
      <c r="G48" s="29"/>
      <c r="H48" s="29"/>
      <c r="I48" s="29"/>
      <c r="K48" s="45"/>
    </row>
    <row r="49" ht="15.15" spans="2:11">
      <c r="B49" s="29" t="s">
        <v>114</v>
      </c>
      <c r="C49" s="32">
        <v>1500</v>
      </c>
      <c r="D49" s="32">
        <v>180</v>
      </c>
      <c r="E49" s="40"/>
      <c r="F49" s="30">
        <f>F51+F52</f>
        <v>0</v>
      </c>
      <c r="G49" s="29"/>
      <c r="H49" s="29"/>
      <c r="I49" s="29"/>
      <c r="K49" s="45" t="s">
        <v>112</v>
      </c>
    </row>
    <row r="50" spans="2:11">
      <c r="B50" s="31" t="s">
        <v>99</v>
      </c>
      <c r="C50" s="33"/>
      <c r="D50" s="33"/>
      <c r="E50" s="41"/>
      <c r="F50" s="31"/>
      <c r="G50" s="31"/>
      <c r="H50" s="31"/>
      <c r="I50" s="31"/>
      <c r="K50" s="45"/>
    </row>
    <row r="51" ht="15.15" spans="2:11">
      <c r="B51" s="29" t="s">
        <v>111</v>
      </c>
      <c r="C51" s="32">
        <v>1510</v>
      </c>
      <c r="D51" s="32">
        <v>180</v>
      </c>
      <c r="E51" s="40"/>
      <c r="F51" s="42">
        <f>Свод!AE8</f>
        <v>0</v>
      </c>
      <c r="G51" s="29"/>
      <c r="H51" s="29"/>
      <c r="I51" s="29"/>
      <c r="K51" s="45"/>
    </row>
    <row r="52" ht="15.15" spans="2:11">
      <c r="B52" s="29" t="s">
        <v>113</v>
      </c>
      <c r="C52" s="32">
        <v>1520</v>
      </c>
      <c r="D52" s="32">
        <v>180</v>
      </c>
      <c r="E52" s="30"/>
      <c r="F52" s="42">
        <f>Свод!AF8</f>
        <v>0</v>
      </c>
      <c r="G52" s="29"/>
      <c r="H52" s="29"/>
      <c r="I52" s="29"/>
      <c r="K52" s="45" t="s">
        <v>115</v>
      </c>
    </row>
    <row r="53" ht="15.15" spans="2:9">
      <c r="B53" s="29"/>
      <c r="C53" s="39"/>
      <c r="D53" s="39"/>
      <c r="E53" s="29"/>
      <c r="F53" s="29"/>
      <c r="G53" s="29"/>
      <c r="H53" s="29"/>
      <c r="I53" s="29"/>
    </row>
    <row r="54" ht="15.15" spans="2:9">
      <c r="B54" s="29" t="s">
        <v>116</v>
      </c>
      <c r="C54" s="32">
        <v>1900</v>
      </c>
      <c r="D54" s="39"/>
      <c r="E54" s="29"/>
      <c r="F54" s="29"/>
      <c r="G54" s="29"/>
      <c r="H54" s="29"/>
      <c r="I54" s="29"/>
    </row>
    <row r="55" ht="15.15" spans="2:9">
      <c r="B55" s="29" t="s">
        <v>99</v>
      </c>
      <c r="C55" s="39"/>
      <c r="D55" s="39"/>
      <c r="E55" s="29"/>
      <c r="F55" s="29"/>
      <c r="G55" s="29"/>
      <c r="H55" s="29"/>
      <c r="I55" s="29"/>
    </row>
    <row r="56" ht="15.15" spans="2:9">
      <c r="B56" s="29"/>
      <c r="C56" s="39"/>
      <c r="D56" s="39"/>
      <c r="E56" s="29"/>
      <c r="F56" s="29"/>
      <c r="G56" s="29"/>
      <c r="H56" s="29"/>
      <c r="I56" s="29"/>
    </row>
    <row r="57" ht="15.15" spans="2:9">
      <c r="B57" s="29" t="s">
        <v>117</v>
      </c>
      <c r="C57" s="32">
        <v>1980</v>
      </c>
      <c r="D57" s="32" t="s">
        <v>96</v>
      </c>
      <c r="E57" s="29"/>
      <c r="F57" s="29"/>
      <c r="G57" s="29"/>
      <c r="H57" s="29"/>
      <c r="I57" s="29"/>
    </row>
    <row r="58" spans="2:9">
      <c r="B58" s="31" t="s">
        <v>118</v>
      </c>
      <c r="C58" s="33"/>
      <c r="D58" s="33"/>
      <c r="E58" s="31"/>
      <c r="F58" s="31"/>
      <c r="G58" s="31"/>
      <c r="H58" s="31"/>
      <c r="I58" s="31"/>
    </row>
    <row r="59" ht="27.15" spans="2:9">
      <c r="B59" s="29" t="s">
        <v>119</v>
      </c>
      <c r="C59" s="32">
        <v>1981</v>
      </c>
      <c r="D59" s="32">
        <v>510</v>
      </c>
      <c r="E59" s="29"/>
      <c r="F59" s="29"/>
      <c r="G59" s="29"/>
      <c r="H59" s="29"/>
      <c r="I59" s="32" t="s">
        <v>96</v>
      </c>
    </row>
    <row r="60" ht="9" customHeight="1" spans="2:9">
      <c r="B60" s="29"/>
      <c r="C60" s="39"/>
      <c r="D60" s="39"/>
      <c r="E60" s="29"/>
      <c r="F60" s="29"/>
      <c r="G60" s="29"/>
      <c r="H60" s="29"/>
      <c r="I60" s="39"/>
    </row>
    <row r="61" ht="15.15" spans="2:9">
      <c r="B61" s="29" t="s">
        <v>120</v>
      </c>
      <c r="C61" s="32">
        <v>2000</v>
      </c>
      <c r="D61" s="32" t="s">
        <v>96</v>
      </c>
      <c r="E61" s="29">
        <f>E63+E83+E92+E104</f>
        <v>0</v>
      </c>
      <c r="F61" s="43">
        <f>F63+F83+F92+F104</f>
        <v>0</v>
      </c>
      <c r="G61" s="29"/>
      <c r="H61" s="29"/>
      <c r="I61" s="39"/>
    </row>
    <row r="62" spans="2:9">
      <c r="B62" s="31" t="s">
        <v>99</v>
      </c>
      <c r="C62" s="33"/>
      <c r="D62" s="33"/>
      <c r="E62" s="31"/>
      <c r="F62" s="31"/>
      <c r="G62" s="31"/>
      <c r="H62" s="31"/>
      <c r="I62" s="33"/>
    </row>
    <row r="63" ht="15.15" spans="2:9">
      <c r="B63" s="29" t="s">
        <v>121</v>
      </c>
      <c r="C63" s="32">
        <v>2100</v>
      </c>
      <c r="D63" s="32" t="s">
        <v>96</v>
      </c>
      <c r="E63" s="29">
        <f>E65+E66+E68</f>
        <v>0</v>
      </c>
      <c r="F63" s="29">
        <f>F65+F66+F68</f>
        <v>0</v>
      </c>
      <c r="G63" s="29"/>
      <c r="H63" s="29"/>
      <c r="I63" s="32" t="s">
        <v>96</v>
      </c>
    </row>
    <row r="64" spans="2:9">
      <c r="B64" s="31" t="s">
        <v>99</v>
      </c>
      <c r="C64" s="33"/>
      <c r="D64" s="33"/>
      <c r="E64" s="31"/>
      <c r="F64" s="31"/>
      <c r="G64" s="31"/>
      <c r="H64" s="31"/>
      <c r="I64" s="33"/>
    </row>
    <row r="65" ht="15.15" spans="2:9">
      <c r="B65" s="29" t="s">
        <v>122</v>
      </c>
      <c r="C65" s="32">
        <v>2110</v>
      </c>
      <c r="D65" s="32">
        <v>111</v>
      </c>
      <c r="E65" s="46"/>
      <c r="F65" s="42">
        <f>Свод!R8+Свод!G8</f>
        <v>0</v>
      </c>
      <c r="G65" s="29"/>
      <c r="H65" s="29"/>
      <c r="I65" s="32" t="s">
        <v>96</v>
      </c>
    </row>
    <row r="66" ht="15.15" spans="2:9">
      <c r="B66" s="29" t="s">
        <v>123</v>
      </c>
      <c r="C66" s="32">
        <v>2120</v>
      </c>
      <c r="D66" s="32">
        <v>112</v>
      </c>
      <c r="E66" s="46"/>
      <c r="F66" s="42">
        <f>Свод!O8+Свод!E8+Свод!AD8</f>
        <v>0</v>
      </c>
      <c r="G66" s="29"/>
      <c r="H66" s="29"/>
      <c r="I66" s="32" t="s">
        <v>96</v>
      </c>
    </row>
    <row r="67" ht="27.15" spans="2:9">
      <c r="B67" s="29" t="s">
        <v>124</v>
      </c>
      <c r="C67" s="32">
        <v>2130</v>
      </c>
      <c r="D67" s="32">
        <v>113</v>
      </c>
      <c r="E67" s="29"/>
      <c r="F67" s="29"/>
      <c r="G67" s="29"/>
      <c r="H67" s="29"/>
      <c r="I67" s="32" t="s">
        <v>96</v>
      </c>
    </row>
    <row r="68" ht="27.15" spans="2:9">
      <c r="B68" s="29" t="s">
        <v>125</v>
      </c>
      <c r="C68" s="32">
        <v>2140</v>
      </c>
      <c r="D68" s="32">
        <v>119</v>
      </c>
      <c r="E68" s="36">
        <f>E70</f>
        <v>0</v>
      </c>
      <c r="F68" s="36">
        <f>F70</f>
        <v>0</v>
      </c>
      <c r="G68" s="29"/>
      <c r="H68" s="29"/>
      <c r="I68" s="32" t="s">
        <v>96</v>
      </c>
    </row>
    <row r="69" spans="2:9">
      <c r="B69" s="31" t="s">
        <v>99</v>
      </c>
      <c r="C69" s="33"/>
      <c r="D69" s="33"/>
      <c r="E69" s="31"/>
      <c r="F69" s="31"/>
      <c r="G69" s="31"/>
      <c r="H69" s="31"/>
      <c r="I69" s="52" t="s">
        <v>96</v>
      </c>
    </row>
    <row r="70" ht="15.15" spans="2:9">
      <c r="B70" s="29" t="s">
        <v>126</v>
      </c>
      <c r="C70" s="32">
        <v>2141</v>
      </c>
      <c r="D70" s="32">
        <v>119</v>
      </c>
      <c r="E70" s="46"/>
      <c r="F70" s="47">
        <f>Свод!H8+Свод!S8</f>
        <v>0</v>
      </c>
      <c r="G70" s="29"/>
      <c r="H70" s="29"/>
      <c r="I70" s="39"/>
    </row>
    <row r="71" ht="15.15" spans="2:9">
      <c r="B71" s="29" t="s">
        <v>127</v>
      </c>
      <c r="C71" s="32">
        <v>2142</v>
      </c>
      <c r="D71" s="32">
        <v>119</v>
      </c>
      <c r="E71" s="29"/>
      <c r="F71" s="29"/>
      <c r="G71" s="29"/>
      <c r="H71" s="29"/>
      <c r="I71" s="32" t="s">
        <v>96</v>
      </c>
    </row>
    <row r="72" spans="2:2">
      <c r="B72" s="11"/>
    </row>
    <row r="73" ht="15.15" spans="2:2">
      <c r="B73" s="11"/>
    </row>
    <row r="74" ht="26.25" customHeight="1" spans="2:9">
      <c r="B74" s="23" t="s">
        <v>85</v>
      </c>
      <c r="C74" s="24" t="s">
        <v>86</v>
      </c>
      <c r="D74" s="24" t="s">
        <v>87</v>
      </c>
      <c r="E74" s="23" t="s">
        <v>88</v>
      </c>
      <c r="F74" s="25" t="s">
        <v>89</v>
      </c>
      <c r="G74" s="26"/>
      <c r="H74" s="26"/>
      <c r="I74" s="26"/>
    </row>
    <row r="75" ht="53.55" spans="2:9">
      <c r="B75" s="27"/>
      <c r="C75" s="28"/>
      <c r="D75" s="28"/>
      <c r="E75" s="27" t="s">
        <v>90</v>
      </c>
      <c r="F75" s="27" t="s">
        <v>250</v>
      </c>
      <c r="G75" s="27" t="s">
        <v>251</v>
      </c>
      <c r="H75" s="27" t="s">
        <v>252</v>
      </c>
      <c r="I75" s="44" t="s">
        <v>94</v>
      </c>
    </row>
    <row r="76" ht="15.15" spans="2:9">
      <c r="B76" s="27">
        <v>1</v>
      </c>
      <c r="C76" s="27">
        <v>2</v>
      </c>
      <c r="D76" s="27">
        <v>3</v>
      </c>
      <c r="E76" s="27">
        <v>4</v>
      </c>
      <c r="F76" s="27">
        <v>5</v>
      </c>
      <c r="G76" s="27">
        <v>6</v>
      </c>
      <c r="H76" s="27">
        <v>7</v>
      </c>
      <c r="I76" s="44">
        <v>8</v>
      </c>
    </row>
    <row r="77" ht="27.15" spans="2:9">
      <c r="B77" s="29" t="s">
        <v>128</v>
      </c>
      <c r="C77" s="32">
        <v>2150</v>
      </c>
      <c r="D77" s="32">
        <v>131</v>
      </c>
      <c r="E77" s="29"/>
      <c r="F77" s="29"/>
      <c r="G77" s="29"/>
      <c r="H77" s="29"/>
      <c r="I77" s="32" t="s">
        <v>96</v>
      </c>
    </row>
    <row r="78" ht="24" customHeight="1" spans="2:9">
      <c r="B78" s="29" t="s">
        <v>130</v>
      </c>
      <c r="C78" s="32">
        <v>2160</v>
      </c>
      <c r="D78" s="32">
        <v>134</v>
      </c>
      <c r="E78" s="29"/>
      <c r="F78" s="29"/>
      <c r="G78" s="29"/>
      <c r="H78" s="29"/>
      <c r="I78" s="32" t="s">
        <v>96</v>
      </c>
    </row>
    <row r="79" ht="27.15" spans="2:9">
      <c r="B79" s="29" t="s">
        <v>131</v>
      </c>
      <c r="C79" s="32">
        <v>2170</v>
      </c>
      <c r="D79" s="32">
        <v>139</v>
      </c>
      <c r="E79" s="29"/>
      <c r="F79" s="29"/>
      <c r="G79" s="29"/>
      <c r="H79" s="29"/>
      <c r="I79" s="32" t="s">
        <v>96</v>
      </c>
    </row>
    <row r="80" spans="2:9">
      <c r="B80" s="31" t="s">
        <v>99</v>
      </c>
      <c r="C80" s="33"/>
      <c r="D80" s="33"/>
      <c r="E80" s="31"/>
      <c r="F80" s="31"/>
      <c r="G80" s="31"/>
      <c r="H80" s="31"/>
      <c r="I80" s="33"/>
    </row>
    <row r="81" ht="15.15" spans="2:9">
      <c r="B81" s="29" t="s">
        <v>132</v>
      </c>
      <c r="C81" s="32">
        <v>2171</v>
      </c>
      <c r="D81" s="32">
        <v>139</v>
      </c>
      <c r="E81" s="29"/>
      <c r="F81" s="29"/>
      <c r="G81" s="29"/>
      <c r="H81" s="29"/>
      <c r="I81" s="32" t="s">
        <v>96</v>
      </c>
    </row>
    <row r="82" ht="15.15" spans="2:9">
      <c r="B82" s="29" t="s">
        <v>253</v>
      </c>
      <c r="C82" s="32">
        <v>2172</v>
      </c>
      <c r="D82" s="32">
        <v>139</v>
      </c>
      <c r="E82" s="29"/>
      <c r="F82" s="29"/>
      <c r="G82" s="29"/>
      <c r="H82" s="29"/>
      <c r="I82" s="32" t="s">
        <v>96</v>
      </c>
    </row>
    <row r="83" ht="15.15" spans="2:9">
      <c r="B83" s="29" t="s">
        <v>133</v>
      </c>
      <c r="C83" s="32">
        <v>2200</v>
      </c>
      <c r="D83" s="32">
        <v>300</v>
      </c>
      <c r="E83" s="29"/>
      <c r="F83" s="29">
        <f>F87</f>
        <v>0</v>
      </c>
      <c r="G83" s="29"/>
      <c r="H83" s="29"/>
      <c r="I83" s="32" t="s">
        <v>96</v>
      </c>
    </row>
    <row r="84" spans="2:9">
      <c r="B84" s="31" t="s">
        <v>99</v>
      </c>
      <c r="C84" s="33"/>
      <c r="D84" s="33"/>
      <c r="E84" s="31"/>
      <c r="F84" s="31"/>
      <c r="G84" s="31"/>
      <c r="H84" s="31"/>
      <c r="I84" s="52" t="s">
        <v>96</v>
      </c>
    </row>
    <row r="85" ht="27.15" spans="2:9">
      <c r="B85" s="29" t="s">
        <v>134</v>
      </c>
      <c r="C85" s="32">
        <v>2210</v>
      </c>
      <c r="D85" s="32">
        <v>320</v>
      </c>
      <c r="E85" s="29"/>
      <c r="F85" s="29">
        <f>F87</f>
        <v>0</v>
      </c>
      <c r="G85" s="29"/>
      <c r="H85" s="29"/>
      <c r="I85" s="39"/>
    </row>
    <row r="86" spans="2:9">
      <c r="B86" s="31" t="s">
        <v>118</v>
      </c>
      <c r="C86" s="33"/>
      <c r="D86" s="33"/>
      <c r="E86" s="31"/>
      <c r="F86" s="31"/>
      <c r="G86" s="31"/>
      <c r="H86" s="31"/>
      <c r="I86" s="33"/>
    </row>
    <row r="87" ht="27.15" spans="2:9">
      <c r="B87" s="29" t="s">
        <v>135</v>
      </c>
      <c r="C87" s="32">
        <v>2211</v>
      </c>
      <c r="D87" s="32">
        <v>321</v>
      </c>
      <c r="E87" s="46"/>
      <c r="F87" s="47">
        <f>Свод!F8</f>
        <v>0</v>
      </c>
      <c r="G87" s="29"/>
      <c r="H87" s="29"/>
      <c r="I87" s="32" t="s">
        <v>96</v>
      </c>
    </row>
    <row r="88" ht="15.15" spans="2:9">
      <c r="B88" s="29"/>
      <c r="C88" s="39"/>
      <c r="D88" s="39"/>
      <c r="E88" s="29"/>
      <c r="F88" s="29"/>
      <c r="G88" s="29"/>
      <c r="H88" s="29"/>
      <c r="I88" s="39"/>
    </row>
    <row r="89" ht="27.15" spans="2:9">
      <c r="B89" s="29" t="s">
        <v>136</v>
      </c>
      <c r="C89" s="32">
        <v>2220</v>
      </c>
      <c r="D89" s="32">
        <v>340</v>
      </c>
      <c r="E89" s="29"/>
      <c r="F89" s="29"/>
      <c r="G89" s="29"/>
      <c r="H89" s="29"/>
      <c r="I89" s="32" t="s">
        <v>96</v>
      </c>
    </row>
    <row r="90" ht="40.35" spans="2:9">
      <c r="B90" s="29" t="s">
        <v>137</v>
      </c>
      <c r="C90" s="32">
        <v>2230</v>
      </c>
      <c r="D90" s="32">
        <v>350</v>
      </c>
      <c r="E90" s="29"/>
      <c r="F90" s="29"/>
      <c r="G90" s="29"/>
      <c r="H90" s="29"/>
      <c r="I90" s="32" t="s">
        <v>96</v>
      </c>
    </row>
    <row r="91" ht="27.15" spans="2:9">
      <c r="B91" s="29" t="s">
        <v>138</v>
      </c>
      <c r="C91" s="32">
        <v>2240</v>
      </c>
      <c r="D91" s="32">
        <v>360</v>
      </c>
      <c r="E91" s="29"/>
      <c r="F91" s="29"/>
      <c r="G91" s="29"/>
      <c r="H91" s="29"/>
      <c r="I91" s="32" t="s">
        <v>96</v>
      </c>
    </row>
    <row r="92" ht="15.15" spans="2:9">
      <c r="B92" s="29" t="s">
        <v>139</v>
      </c>
      <c r="C92" s="32">
        <v>2300</v>
      </c>
      <c r="D92" s="32">
        <v>850</v>
      </c>
      <c r="E92" s="29"/>
      <c r="F92" s="29">
        <f>F94+F95+F96</f>
        <v>0</v>
      </c>
      <c r="G92" s="29"/>
      <c r="H92" s="29"/>
      <c r="I92" s="32" t="s">
        <v>96</v>
      </c>
    </row>
    <row r="93" spans="2:9">
      <c r="B93" s="31" t="s">
        <v>118</v>
      </c>
      <c r="C93" s="33"/>
      <c r="D93" s="33"/>
      <c r="E93" s="31"/>
      <c r="F93" s="31"/>
      <c r="G93" s="31"/>
      <c r="H93" s="31"/>
      <c r="I93" s="52"/>
    </row>
    <row r="94" ht="15.15" spans="2:9">
      <c r="B94" s="29" t="s">
        <v>140</v>
      </c>
      <c r="C94" s="32">
        <v>2310</v>
      </c>
      <c r="D94" s="32">
        <v>851</v>
      </c>
      <c r="E94" s="46"/>
      <c r="F94" s="47">
        <f>Свод!I8</f>
        <v>0</v>
      </c>
      <c r="G94" s="29"/>
      <c r="H94" s="29"/>
      <c r="I94" s="32" t="s">
        <v>96</v>
      </c>
    </row>
    <row r="95" ht="27.15" spans="2:9">
      <c r="B95" s="29" t="s">
        <v>141</v>
      </c>
      <c r="C95" s="32">
        <v>2320</v>
      </c>
      <c r="D95" s="32">
        <v>852</v>
      </c>
      <c r="E95" s="46"/>
      <c r="F95" s="47">
        <f>Свод!J8</f>
        <v>0</v>
      </c>
      <c r="G95" s="29"/>
      <c r="H95" s="29"/>
      <c r="I95" s="32" t="s">
        <v>96</v>
      </c>
    </row>
    <row r="96" ht="15.15" spans="2:9">
      <c r="B96" s="29" t="s">
        <v>142</v>
      </c>
      <c r="C96" s="32">
        <v>2330</v>
      </c>
      <c r="D96" s="32">
        <v>853</v>
      </c>
      <c r="E96" s="46"/>
      <c r="F96" s="48">
        <f>Свод!K8</f>
        <v>0</v>
      </c>
      <c r="G96" s="29"/>
      <c r="H96" s="29"/>
      <c r="I96" s="32" t="s">
        <v>96</v>
      </c>
    </row>
    <row r="97" ht="15.15" spans="2:9">
      <c r="B97" s="29" t="s">
        <v>143</v>
      </c>
      <c r="C97" s="32">
        <v>2400</v>
      </c>
      <c r="D97" s="32" t="s">
        <v>96</v>
      </c>
      <c r="E97" s="29"/>
      <c r="F97" s="29"/>
      <c r="G97" s="29"/>
      <c r="H97" s="29"/>
      <c r="I97" s="32" t="s">
        <v>96</v>
      </c>
    </row>
    <row r="98" spans="2:9">
      <c r="B98" s="31" t="s">
        <v>118</v>
      </c>
      <c r="C98" s="33"/>
      <c r="D98" s="33"/>
      <c r="E98" s="31"/>
      <c r="F98" s="31"/>
      <c r="G98" s="31"/>
      <c r="H98" s="31"/>
      <c r="I98" s="33"/>
    </row>
    <row r="99" ht="15.15" spans="2:9">
      <c r="B99" s="29" t="s">
        <v>147</v>
      </c>
      <c r="C99" s="32">
        <v>2410</v>
      </c>
      <c r="D99" s="32">
        <v>810</v>
      </c>
      <c r="E99" s="29"/>
      <c r="F99" s="29"/>
      <c r="G99" s="29"/>
      <c r="H99" s="29"/>
      <c r="I99" s="32" t="s">
        <v>96</v>
      </c>
    </row>
    <row r="100" ht="15.15" spans="2:9">
      <c r="B100" s="29" t="s">
        <v>148</v>
      </c>
      <c r="C100" s="32">
        <v>2420</v>
      </c>
      <c r="D100" s="32">
        <v>862</v>
      </c>
      <c r="E100" s="29"/>
      <c r="F100" s="29"/>
      <c r="G100" s="29"/>
      <c r="H100" s="29"/>
      <c r="I100" s="32" t="s">
        <v>96</v>
      </c>
    </row>
    <row r="101" ht="27.15" spans="2:9">
      <c r="B101" s="29" t="s">
        <v>149</v>
      </c>
      <c r="C101" s="32">
        <v>2430</v>
      </c>
      <c r="D101" s="32">
        <v>863</v>
      </c>
      <c r="E101" s="29"/>
      <c r="F101" s="29"/>
      <c r="G101" s="29"/>
      <c r="H101" s="29"/>
      <c r="I101" s="32" t="s">
        <v>96</v>
      </c>
    </row>
    <row r="102" ht="15.15" spans="2:9">
      <c r="B102" s="29" t="s">
        <v>150</v>
      </c>
      <c r="C102" s="32">
        <v>2500</v>
      </c>
      <c r="D102" s="32" t="s">
        <v>96</v>
      </c>
      <c r="E102" s="29"/>
      <c r="F102" s="29"/>
      <c r="G102" s="29"/>
      <c r="H102" s="29"/>
      <c r="I102" s="32" t="s">
        <v>96</v>
      </c>
    </row>
    <row r="103" ht="27.15" spans="2:9">
      <c r="B103" s="29" t="s">
        <v>151</v>
      </c>
      <c r="C103" s="32">
        <v>2520</v>
      </c>
      <c r="D103" s="32">
        <v>831</v>
      </c>
      <c r="E103" s="29"/>
      <c r="F103" s="29"/>
      <c r="G103" s="29"/>
      <c r="H103" s="29"/>
      <c r="I103" s="32" t="s">
        <v>96</v>
      </c>
    </row>
    <row r="104" ht="15.15" spans="2:9">
      <c r="B104" s="29" t="s">
        <v>152</v>
      </c>
      <c r="C104" s="32">
        <v>2600</v>
      </c>
      <c r="D104" s="32" t="s">
        <v>96</v>
      </c>
      <c r="E104" s="29"/>
      <c r="F104" s="43">
        <f>F108+F113+F115</f>
        <v>0</v>
      </c>
      <c r="G104" s="29"/>
      <c r="H104" s="29"/>
      <c r="I104" s="29"/>
    </row>
    <row r="105" spans="2:9">
      <c r="B105" s="31" t="s">
        <v>99</v>
      </c>
      <c r="C105" s="33"/>
      <c r="D105" s="33"/>
      <c r="E105" s="31"/>
      <c r="F105" s="31"/>
      <c r="G105" s="31"/>
      <c r="H105" s="31"/>
      <c r="I105" s="31"/>
    </row>
    <row r="106" ht="15.15" spans="2:9">
      <c r="B106" s="29" t="s">
        <v>254</v>
      </c>
      <c r="C106" s="32">
        <v>2610</v>
      </c>
      <c r="D106" s="32">
        <v>241</v>
      </c>
      <c r="E106" s="29"/>
      <c r="F106" s="29"/>
      <c r="G106" s="29"/>
      <c r="H106" s="29"/>
      <c r="I106" s="29"/>
    </row>
    <row r="107" ht="27.15" spans="2:9">
      <c r="B107" s="29" t="s">
        <v>154</v>
      </c>
      <c r="C107" s="32">
        <v>2620</v>
      </c>
      <c r="D107" s="32">
        <v>242</v>
      </c>
      <c r="E107" s="29"/>
      <c r="F107" s="29"/>
      <c r="G107" s="29"/>
      <c r="H107" s="29"/>
      <c r="I107" s="29"/>
    </row>
    <row r="108" ht="27.15" spans="2:9">
      <c r="B108" s="29" t="s">
        <v>155</v>
      </c>
      <c r="C108" s="32">
        <v>2630</v>
      </c>
      <c r="D108" s="32">
        <v>243</v>
      </c>
      <c r="E108" s="36"/>
      <c r="F108" s="49">
        <f>Свод!AC8+Свод!L8</f>
        <v>0</v>
      </c>
      <c r="G108" s="29"/>
      <c r="H108" s="29"/>
      <c r="I108" s="29"/>
    </row>
    <row r="109" ht="15.15" spans="2:2">
      <c r="B109" s="11"/>
    </row>
    <row r="110" ht="26.25" customHeight="1" spans="2:9">
      <c r="B110" s="23" t="s">
        <v>85</v>
      </c>
      <c r="C110" s="24" t="s">
        <v>86</v>
      </c>
      <c r="D110" s="24" t="s">
        <v>87</v>
      </c>
      <c r="E110" s="23" t="s">
        <v>88</v>
      </c>
      <c r="F110" s="25" t="s">
        <v>89</v>
      </c>
      <c r="G110" s="26"/>
      <c r="H110" s="26"/>
      <c r="I110" s="26"/>
    </row>
    <row r="111" ht="53.55" spans="2:9">
      <c r="B111" s="27"/>
      <c r="C111" s="28"/>
      <c r="D111" s="28"/>
      <c r="E111" s="27" t="s">
        <v>90</v>
      </c>
      <c r="F111" s="27" t="s">
        <v>250</v>
      </c>
      <c r="G111" s="27" t="s">
        <v>251</v>
      </c>
      <c r="H111" s="27" t="s">
        <v>252</v>
      </c>
      <c r="I111" s="44" t="s">
        <v>94</v>
      </c>
    </row>
    <row r="112" ht="15.15" spans="2:9">
      <c r="B112" s="27">
        <v>1</v>
      </c>
      <c r="C112" s="27">
        <v>2</v>
      </c>
      <c r="D112" s="27">
        <v>3</v>
      </c>
      <c r="E112" s="27">
        <v>4</v>
      </c>
      <c r="F112" s="27">
        <v>5</v>
      </c>
      <c r="G112" s="27">
        <v>6</v>
      </c>
      <c r="H112" s="27">
        <v>7</v>
      </c>
      <c r="I112" s="44">
        <v>8</v>
      </c>
    </row>
    <row r="113" ht="15.15" spans="2:9">
      <c r="B113" s="29" t="s">
        <v>255</v>
      </c>
      <c r="C113" s="32">
        <v>2640</v>
      </c>
      <c r="D113" s="27">
        <v>244</v>
      </c>
      <c r="E113" s="46"/>
      <c r="F113" s="47">
        <f>Свод!D8+Свод!P8+Свод!AA8+Свод!AB8+Свод!AI8+Свод!AK8</f>
        <v>0</v>
      </c>
      <c r="G113" s="29"/>
      <c r="H113" s="29"/>
      <c r="I113" s="29"/>
    </row>
    <row r="114" ht="15.15" spans="2:9">
      <c r="B114" s="29" t="s">
        <v>118</v>
      </c>
      <c r="C114" s="39"/>
      <c r="D114" s="29"/>
      <c r="E114" s="29"/>
      <c r="F114" s="29"/>
      <c r="G114" s="29"/>
      <c r="H114" s="29"/>
      <c r="I114" s="29"/>
    </row>
    <row r="115" ht="27.15" spans="2:9">
      <c r="B115" s="29" t="s">
        <v>159</v>
      </c>
      <c r="C115" s="32">
        <v>2650</v>
      </c>
      <c r="D115" s="27">
        <v>400</v>
      </c>
      <c r="E115" s="29">
        <f>E117+E118</f>
        <v>0</v>
      </c>
      <c r="F115" s="29">
        <f>F117+F118</f>
        <v>0</v>
      </c>
      <c r="G115" s="29"/>
      <c r="H115" s="29"/>
      <c r="I115" s="29"/>
    </row>
    <row r="116" spans="2:9">
      <c r="B116" s="31" t="s">
        <v>99</v>
      </c>
      <c r="C116" s="33"/>
      <c r="D116" s="31"/>
      <c r="E116" s="31"/>
      <c r="F116" s="31"/>
      <c r="G116" s="31"/>
      <c r="H116" s="31"/>
      <c r="I116" s="31"/>
    </row>
    <row r="117" ht="27.15" spans="2:9">
      <c r="B117" s="29" t="s">
        <v>160</v>
      </c>
      <c r="C117" s="32">
        <v>2651</v>
      </c>
      <c r="D117" s="27">
        <v>406</v>
      </c>
      <c r="E117" s="46"/>
      <c r="F117" s="29"/>
      <c r="G117" s="29"/>
      <c r="H117" s="29"/>
      <c r="I117" s="29"/>
    </row>
    <row r="118" ht="27.15" spans="2:9">
      <c r="B118" s="29" t="s">
        <v>161</v>
      </c>
      <c r="C118" s="32">
        <v>2652</v>
      </c>
      <c r="D118" s="27">
        <v>407</v>
      </c>
      <c r="E118" s="46"/>
      <c r="F118" s="42">
        <f>Свод!AF8</f>
        <v>0</v>
      </c>
      <c r="G118" s="29"/>
      <c r="H118" s="29"/>
      <c r="I118" s="29"/>
    </row>
    <row r="119" ht="15.15" spans="2:9">
      <c r="B119" s="29" t="s">
        <v>162</v>
      </c>
      <c r="C119" s="32">
        <v>3000</v>
      </c>
      <c r="D119" s="27">
        <v>100</v>
      </c>
      <c r="E119" s="29"/>
      <c r="F119" s="29"/>
      <c r="G119" s="29"/>
      <c r="H119" s="29"/>
      <c r="I119" s="27" t="s">
        <v>96</v>
      </c>
    </row>
    <row r="120" spans="2:9">
      <c r="B120" s="31" t="s">
        <v>99</v>
      </c>
      <c r="C120" s="33"/>
      <c r="D120" s="31"/>
      <c r="E120" s="31"/>
      <c r="F120" s="31"/>
      <c r="G120" s="31"/>
      <c r="H120" s="31"/>
      <c r="I120" s="31"/>
    </row>
    <row r="121" ht="15.15" spans="2:9">
      <c r="B121" s="29" t="s">
        <v>163</v>
      </c>
      <c r="C121" s="32">
        <v>3010</v>
      </c>
      <c r="D121" s="29"/>
      <c r="E121" s="29"/>
      <c r="F121" s="29"/>
      <c r="G121" s="29"/>
      <c r="H121" s="29"/>
      <c r="I121" s="27" t="s">
        <v>96</v>
      </c>
    </row>
    <row r="122" ht="15.15" spans="2:9">
      <c r="B122" s="29" t="s">
        <v>164</v>
      </c>
      <c r="C122" s="32">
        <v>3020</v>
      </c>
      <c r="D122" s="29"/>
      <c r="E122" s="29"/>
      <c r="F122" s="29"/>
      <c r="G122" s="29"/>
      <c r="H122" s="29"/>
      <c r="I122" s="27" t="s">
        <v>96</v>
      </c>
    </row>
    <row r="123" ht="15.15" spans="2:9">
      <c r="B123" s="29" t="s">
        <v>165</v>
      </c>
      <c r="C123" s="32">
        <v>3030</v>
      </c>
      <c r="D123" s="29"/>
      <c r="E123" s="29"/>
      <c r="F123" s="29"/>
      <c r="G123" s="29"/>
      <c r="H123" s="29"/>
      <c r="I123" s="27" t="s">
        <v>96</v>
      </c>
    </row>
    <row r="124" ht="15.15" spans="2:9">
      <c r="B124" s="29" t="s">
        <v>166</v>
      </c>
      <c r="C124" s="32">
        <v>4000</v>
      </c>
      <c r="D124" s="27" t="s">
        <v>96</v>
      </c>
      <c r="E124" s="29"/>
      <c r="F124" s="29"/>
      <c r="G124" s="29"/>
      <c r="H124" s="29"/>
      <c r="I124" s="27" t="s">
        <v>96</v>
      </c>
    </row>
    <row r="125" spans="2:9">
      <c r="B125" s="31" t="s">
        <v>118</v>
      </c>
      <c r="C125" s="33"/>
      <c r="D125" s="31"/>
      <c r="E125" s="31"/>
      <c r="F125" s="31"/>
      <c r="G125" s="31"/>
      <c r="H125" s="31"/>
      <c r="I125" s="31"/>
    </row>
    <row r="126" ht="15.15" spans="2:9">
      <c r="B126" s="29" t="s">
        <v>167</v>
      </c>
      <c r="C126" s="32">
        <v>4010</v>
      </c>
      <c r="D126" s="27">
        <v>610</v>
      </c>
      <c r="E126" s="29"/>
      <c r="F126" s="29"/>
      <c r="G126" s="29"/>
      <c r="H126" s="29"/>
      <c r="I126" s="27" t="s">
        <v>96</v>
      </c>
    </row>
    <row r="127" ht="15.15" spans="2:9">
      <c r="B127" s="29"/>
      <c r="C127" s="39"/>
      <c r="D127" s="29"/>
      <c r="E127" s="29"/>
      <c r="F127" s="29"/>
      <c r="G127" s="29"/>
      <c r="H127" s="29"/>
      <c r="I127" s="29"/>
    </row>
    <row r="128" spans="2:9">
      <c r="B128" s="50"/>
      <c r="C128" s="51"/>
      <c r="D128" s="50"/>
      <c r="E128" s="50"/>
      <c r="F128" s="50"/>
      <c r="G128" s="50"/>
      <c r="H128" s="50"/>
      <c r="I128" s="50"/>
    </row>
    <row r="129" spans="2:2">
      <c r="B129" s="11"/>
    </row>
    <row r="130" ht="17.4" spans="2:2">
      <c r="B130" s="22" t="s">
        <v>168</v>
      </c>
    </row>
    <row r="131" ht="15.15" spans="2:2">
      <c r="B131" s="11"/>
    </row>
    <row r="132" ht="15.15" spans="1:8">
      <c r="A132" s="23" t="s">
        <v>169</v>
      </c>
      <c r="B132" s="24" t="s">
        <v>85</v>
      </c>
      <c r="C132" s="24" t="s">
        <v>170</v>
      </c>
      <c r="D132" s="24" t="s">
        <v>171</v>
      </c>
      <c r="E132" s="25" t="s">
        <v>89</v>
      </c>
      <c r="F132" s="26"/>
      <c r="G132" s="26"/>
      <c r="H132" s="26"/>
    </row>
    <row r="133" ht="53.55" spans="1:8">
      <c r="A133" s="27"/>
      <c r="B133" s="28"/>
      <c r="C133" s="28"/>
      <c r="D133" s="28"/>
      <c r="E133" s="27" t="s">
        <v>256</v>
      </c>
      <c r="F133" s="27" t="s">
        <v>257</v>
      </c>
      <c r="G133" s="27" t="s">
        <v>258</v>
      </c>
      <c r="H133" s="44" t="s">
        <v>94</v>
      </c>
    </row>
    <row r="134" ht="15.15" spans="1:8">
      <c r="A134" s="27">
        <v>1</v>
      </c>
      <c r="B134" s="27">
        <v>2</v>
      </c>
      <c r="C134" s="27">
        <v>3</v>
      </c>
      <c r="D134" s="27">
        <v>4</v>
      </c>
      <c r="E134" s="27">
        <v>5</v>
      </c>
      <c r="F134" s="27">
        <v>6</v>
      </c>
      <c r="G134" s="27">
        <v>7</v>
      </c>
      <c r="H134" s="44">
        <v>8</v>
      </c>
    </row>
    <row r="135" ht="15.15" spans="1:8">
      <c r="A135" s="27">
        <v>1</v>
      </c>
      <c r="B135" s="29" t="s">
        <v>176</v>
      </c>
      <c r="C135" s="27">
        <v>26000</v>
      </c>
      <c r="D135" s="27" t="s">
        <v>96</v>
      </c>
      <c r="E135" s="43">
        <f>E140+E139</f>
        <v>0</v>
      </c>
      <c r="F135" s="29"/>
      <c r="G135" s="29"/>
      <c r="H135" s="29"/>
    </row>
    <row r="136" spans="1:8">
      <c r="A136" s="31"/>
      <c r="B136" s="31" t="s">
        <v>99</v>
      </c>
      <c r="C136" s="31"/>
      <c r="D136" s="31"/>
      <c r="E136" s="31"/>
      <c r="F136" s="31"/>
      <c r="G136" s="31"/>
      <c r="H136" s="31"/>
    </row>
    <row r="137" ht="129.75" customHeight="1" spans="1:8">
      <c r="A137" s="27" t="s">
        <v>178</v>
      </c>
      <c r="B137" s="29" t="s">
        <v>179</v>
      </c>
      <c r="C137" s="32">
        <v>26100</v>
      </c>
      <c r="D137" s="32" t="s">
        <v>96</v>
      </c>
      <c r="E137" s="36"/>
      <c r="F137" s="36"/>
      <c r="G137" s="36"/>
      <c r="H137" s="36"/>
    </row>
    <row r="138" ht="40.95" spans="1:8">
      <c r="A138" s="27" t="s">
        <v>180</v>
      </c>
      <c r="B138" s="29" t="s">
        <v>181</v>
      </c>
      <c r="C138" s="32">
        <v>26200</v>
      </c>
      <c r="D138" s="32" t="s">
        <v>96</v>
      </c>
      <c r="E138" s="36"/>
      <c r="F138" s="36"/>
      <c r="G138" s="36"/>
      <c r="H138" s="36"/>
    </row>
    <row r="139" ht="40.95" spans="1:8">
      <c r="A139" s="27" t="s">
        <v>182</v>
      </c>
      <c r="B139" s="29" t="s">
        <v>183</v>
      </c>
      <c r="C139" s="32">
        <v>26300</v>
      </c>
      <c r="D139" s="32" t="s">
        <v>96</v>
      </c>
      <c r="E139" s="46">
        <f>Свод!AV8+Свод!AW8+Свод!AX8</f>
        <v>0</v>
      </c>
      <c r="F139" s="36"/>
      <c r="G139" s="36"/>
      <c r="H139" s="36"/>
    </row>
    <row r="140" ht="40.95" spans="1:8">
      <c r="A140" s="27" t="s">
        <v>193</v>
      </c>
      <c r="B140" s="29" t="s">
        <v>194</v>
      </c>
      <c r="C140" s="32">
        <v>26400</v>
      </c>
      <c r="D140" s="32" t="s">
        <v>96</v>
      </c>
      <c r="E140" s="37">
        <f>E142+E146+E150+E155</f>
        <v>0</v>
      </c>
      <c r="F140" s="36"/>
      <c r="G140" s="36"/>
      <c r="H140" s="36"/>
    </row>
    <row r="141" spans="1:8">
      <c r="A141" s="31"/>
      <c r="B141" s="31" t="s">
        <v>99</v>
      </c>
      <c r="C141" s="33"/>
      <c r="D141" s="33"/>
      <c r="E141" s="31"/>
      <c r="F141" s="31"/>
      <c r="G141" s="31"/>
      <c r="H141" s="31"/>
    </row>
    <row r="142" ht="27.15" spans="1:8">
      <c r="A142" s="53" t="s">
        <v>195</v>
      </c>
      <c r="B142" s="29" t="s">
        <v>196</v>
      </c>
      <c r="C142" s="32">
        <v>26410</v>
      </c>
      <c r="D142" s="32" t="s">
        <v>96</v>
      </c>
      <c r="E142" s="43">
        <f>E144</f>
        <v>0</v>
      </c>
      <c r="F142" s="29"/>
      <c r="G142" s="29"/>
      <c r="H142" s="29"/>
    </row>
    <row r="143" spans="1:8">
      <c r="A143" s="31"/>
      <c r="B143" s="31" t="s">
        <v>99</v>
      </c>
      <c r="C143" s="33"/>
      <c r="D143" s="33"/>
      <c r="E143" s="31"/>
      <c r="F143" s="31"/>
      <c r="G143" s="31"/>
      <c r="H143" s="31"/>
    </row>
    <row r="144" ht="15.15" spans="1:8">
      <c r="A144" s="27" t="s">
        <v>197</v>
      </c>
      <c r="B144" s="29" t="s">
        <v>198</v>
      </c>
      <c r="C144" s="32">
        <v>26411</v>
      </c>
      <c r="D144" s="32" t="s">
        <v>96</v>
      </c>
      <c r="E144" s="47">
        <f>Свод!P8+Свод!L8+Свод!D8-Свод!AV8</f>
        <v>0</v>
      </c>
      <c r="F144" s="29"/>
      <c r="G144" s="29"/>
      <c r="H144" s="29"/>
    </row>
    <row r="145" ht="15.15" spans="1:8">
      <c r="A145" s="27" t="s">
        <v>199</v>
      </c>
      <c r="B145" s="29" t="s">
        <v>200</v>
      </c>
      <c r="C145" s="32">
        <v>26412</v>
      </c>
      <c r="D145" s="32" t="s">
        <v>96</v>
      </c>
      <c r="E145" s="29"/>
      <c r="F145" s="29"/>
      <c r="G145" s="29"/>
      <c r="H145" s="29"/>
    </row>
    <row r="146" ht="27.15" spans="1:8">
      <c r="A146" s="27" t="s">
        <v>201</v>
      </c>
      <c r="B146" s="29" t="s">
        <v>202</v>
      </c>
      <c r="C146" s="32">
        <v>26420</v>
      </c>
      <c r="D146" s="32" t="s">
        <v>96</v>
      </c>
      <c r="E146" s="54">
        <f>E148</f>
        <v>0</v>
      </c>
      <c r="F146" s="29"/>
      <c r="G146" s="29"/>
      <c r="H146" s="29"/>
    </row>
    <row r="147" spans="1:8">
      <c r="A147" s="31"/>
      <c r="B147" s="31" t="s">
        <v>99</v>
      </c>
      <c r="C147" s="33"/>
      <c r="D147" s="33"/>
      <c r="E147" s="31"/>
      <c r="F147" s="31"/>
      <c r="G147" s="31"/>
      <c r="H147" s="31"/>
    </row>
    <row r="148" ht="15.15" spans="1:8">
      <c r="A148" s="27" t="s">
        <v>203</v>
      </c>
      <c r="B148" s="29" t="s">
        <v>198</v>
      </c>
      <c r="C148" s="32">
        <v>26421</v>
      </c>
      <c r="D148" s="32" t="s">
        <v>96</v>
      </c>
      <c r="E148" s="49">
        <f>Свод!AA8+Свод!AB8+Свод!AC8-Свод!AW8</f>
        <v>0</v>
      </c>
      <c r="F148" s="29"/>
      <c r="G148" s="29"/>
      <c r="H148" s="29"/>
    </row>
    <row r="149" ht="15.15" spans="1:8">
      <c r="A149" s="27" t="s">
        <v>205</v>
      </c>
      <c r="B149" s="29" t="s">
        <v>200</v>
      </c>
      <c r="C149" s="32">
        <v>26422</v>
      </c>
      <c r="D149" s="32" t="s">
        <v>96</v>
      </c>
      <c r="E149" s="29"/>
      <c r="F149" s="29"/>
      <c r="G149" s="29"/>
      <c r="H149" s="29"/>
    </row>
    <row r="150" ht="27.75" spans="1:8">
      <c r="A150" s="27" t="s">
        <v>206</v>
      </c>
      <c r="B150" s="29" t="s">
        <v>207</v>
      </c>
      <c r="C150" s="32">
        <v>26430</v>
      </c>
      <c r="D150" s="32" t="s">
        <v>96</v>
      </c>
      <c r="E150" s="42">
        <f>Свод!AF8</f>
        <v>0</v>
      </c>
      <c r="F150" s="29"/>
      <c r="G150" s="29"/>
      <c r="H150" s="29"/>
    </row>
    <row r="151" ht="15.15" spans="1:8">
      <c r="A151" s="27" t="s">
        <v>212</v>
      </c>
      <c r="B151" s="29" t="s">
        <v>213</v>
      </c>
      <c r="C151" s="32">
        <v>26440</v>
      </c>
      <c r="D151" s="32" t="s">
        <v>96</v>
      </c>
      <c r="E151" s="29"/>
      <c r="F151" s="29"/>
      <c r="G151" s="29"/>
      <c r="H151" s="29"/>
    </row>
    <row r="152" spans="1:8">
      <c r="A152" s="31"/>
      <c r="B152" s="31" t="s">
        <v>99</v>
      </c>
      <c r="C152" s="33"/>
      <c r="D152" s="33"/>
      <c r="E152" s="31"/>
      <c r="F152" s="31"/>
      <c r="G152" s="31"/>
      <c r="H152" s="31"/>
    </row>
    <row r="153" ht="15.15" spans="1:8">
      <c r="A153" s="27" t="s">
        <v>214</v>
      </c>
      <c r="B153" s="29" t="s">
        <v>198</v>
      </c>
      <c r="C153" s="32">
        <v>26441</v>
      </c>
      <c r="D153" s="32" t="s">
        <v>96</v>
      </c>
      <c r="E153" s="29"/>
      <c r="F153" s="29"/>
      <c r="G153" s="29"/>
      <c r="H153" s="29"/>
    </row>
    <row r="154" ht="15.15" spans="1:8">
      <c r="A154" s="27" t="s">
        <v>215</v>
      </c>
      <c r="B154" s="29" t="s">
        <v>200</v>
      </c>
      <c r="C154" s="32">
        <v>26442</v>
      </c>
      <c r="D154" s="32" t="s">
        <v>96</v>
      </c>
      <c r="E154" s="29"/>
      <c r="F154" s="29"/>
      <c r="G154" s="29"/>
      <c r="H154" s="29"/>
    </row>
    <row r="155" ht="15.15" spans="1:8">
      <c r="A155" s="27" t="s">
        <v>216</v>
      </c>
      <c r="B155" s="29" t="s">
        <v>217</v>
      </c>
      <c r="C155" s="32">
        <v>26450</v>
      </c>
      <c r="D155" s="32" t="s">
        <v>96</v>
      </c>
      <c r="E155" s="43">
        <f>E161</f>
        <v>0</v>
      </c>
      <c r="F155" s="29"/>
      <c r="G155" s="29"/>
      <c r="H155" s="29"/>
    </row>
    <row r="156" ht="15.15" spans="1:1">
      <c r="A156" s="11"/>
    </row>
    <row r="157" ht="15.15" spans="1:8">
      <c r="A157" s="23" t="s">
        <v>169</v>
      </c>
      <c r="B157" s="24" t="s">
        <v>85</v>
      </c>
      <c r="C157" s="24" t="s">
        <v>170</v>
      </c>
      <c r="D157" s="24" t="s">
        <v>171</v>
      </c>
      <c r="E157" s="25" t="s">
        <v>89</v>
      </c>
      <c r="F157" s="26"/>
      <c r="G157" s="26"/>
      <c r="H157" s="26"/>
    </row>
    <row r="158" ht="53.55" spans="1:8">
      <c r="A158" s="27"/>
      <c r="B158" s="28"/>
      <c r="C158" s="28"/>
      <c r="D158" s="28"/>
      <c r="E158" s="27" t="s">
        <v>259</v>
      </c>
      <c r="F158" s="27" t="s">
        <v>257</v>
      </c>
      <c r="G158" s="27" t="s">
        <v>258</v>
      </c>
      <c r="H158" s="44" t="s">
        <v>94</v>
      </c>
    </row>
    <row r="159" ht="15.15" spans="1:8">
      <c r="A159" s="27">
        <v>1</v>
      </c>
      <c r="B159" s="27">
        <v>2</v>
      </c>
      <c r="C159" s="27">
        <v>3</v>
      </c>
      <c r="D159" s="27">
        <v>4</v>
      </c>
      <c r="E159" s="27">
        <v>5</v>
      </c>
      <c r="F159" s="27">
        <v>6</v>
      </c>
      <c r="G159" s="27">
        <v>7</v>
      </c>
      <c r="H159" s="44">
        <v>8</v>
      </c>
    </row>
    <row r="160" spans="1:8">
      <c r="A160" s="31"/>
      <c r="B160" s="31" t="s">
        <v>99</v>
      </c>
      <c r="C160" s="31"/>
      <c r="D160" s="33"/>
      <c r="E160" s="31"/>
      <c r="F160" s="31"/>
      <c r="G160" s="31"/>
      <c r="H160" s="31"/>
    </row>
    <row r="161" ht="15.15" spans="1:8">
      <c r="A161" s="27" t="s">
        <v>260</v>
      </c>
      <c r="B161" s="29" t="s">
        <v>198</v>
      </c>
      <c r="C161" s="32">
        <v>26451</v>
      </c>
      <c r="D161" s="32" t="s">
        <v>96</v>
      </c>
      <c r="E161" s="47">
        <f>Свод!AI8+Свод!AK8-Свод!AX8</f>
        <v>0</v>
      </c>
      <c r="F161" s="29"/>
      <c r="G161" s="29"/>
      <c r="H161" s="29"/>
    </row>
    <row r="162" ht="15.15" spans="1:8">
      <c r="A162" s="27" t="s">
        <v>222</v>
      </c>
      <c r="B162" s="29" t="s">
        <v>192</v>
      </c>
      <c r="C162" s="32">
        <v>26452</v>
      </c>
      <c r="D162" s="32" t="s">
        <v>96</v>
      </c>
      <c r="E162" s="29"/>
      <c r="F162" s="29"/>
      <c r="G162" s="29"/>
      <c r="H162" s="29"/>
    </row>
    <row r="163" ht="40.95" spans="1:8">
      <c r="A163" s="27" t="s">
        <v>223</v>
      </c>
      <c r="B163" s="29" t="s">
        <v>224</v>
      </c>
      <c r="C163" s="32">
        <v>26500</v>
      </c>
      <c r="D163" s="32" t="s">
        <v>96</v>
      </c>
      <c r="E163" s="43">
        <f>E140</f>
        <v>0</v>
      </c>
      <c r="F163" s="29"/>
      <c r="G163" s="29"/>
      <c r="H163" s="29"/>
    </row>
    <row r="164" ht="15.15" spans="1:8">
      <c r="A164" s="29"/>
      <c r="B164" s="29" t="s">
        <v>226</v>
      </c>
      <c r="C164" s="32">
        <v>26510</v>
      </c>
      <c r="D164" s="39"/>
      <c r="E164" s="43">
        <f>E163</f>
        <v>0</v>
      </c>
      <c r="F164" s="29"/>
      <c r="G164" s="29"/>
      <c r="H164" s="29"/>
    </row>
    <row r="165" ht="40.35" spans="1:8">
      <c r="A165" s="27" t="s">
        <v>228</v>
      </c>
      <c r="B165" s="29" t="s">
        <v>229</v>
      </c>
      <c r="C165" s="32">
        <v>26600</v>
      </c>
      <c r="D165" s="32" t="s">
        <v>96</v>
      </c>
      <c r="E165" s="29"/>
      <c r="F165" s="29"/>
      <c r="G165" s="29"/>
      <c r="H165" s="29"/>
    </row>
    <row r="166" ht="15.15" spans="1:8">
      <c r="A166" s="29"/>
      <c r="B166" s="29" t="s">
        <v>226</v>
      </c>
      <c r="C166" s="32">
        <v>26610</v>
      </c>
      <c r="D166" s="39"/>
      <c r="E166" s="29"/>
      <c r="F166" s="29"/>
      <c r="G166" s="29"/>
      <c r="H166" s="29"/>
    </row>
    <row r="167" spans="1:1">
      <c r="A167" s="11"/>
    </row>
    <row r="168" spans="1:1">
      <c r="A168" s="1" t="s">
        <v>230</v>
      </c>
    </row>
    <row r="169" spans="1:1">
      <c r="A169" s="1" t="s">
        <v>261</v>
      </c>
    </row>
    <row r="170" spans="1:1">
      <c r="A170" s="1" t="s">
        <v>233</v>
      </c>
    </row>
    <row r="171" spans="1:1">
      <c r="A171" s="1"/>
    </row>
    <row r="172" spans="1:2">
      <c r="A172" s="1" t="s">
        <v>234</v>
      </c>
      <c r="B172" s="55"/>
    </row>
    <row r="173" spans="1:1">
      <c r="A173" s="1" t="s">
        <v>235</v>
      </c>
    </row>
    <row r="174" spans="1:1">
      <c r="A174" s="1" t="s">
        <v>262</v>
      </c>
    </row>
    <row r="175" spans="1:1">
      <c r="A175" s="11"/>
    </row>
    <row r="176" spans="1:1">
      <c r="A176" s="11"/>
    </row>
  </sheetData>
  <mergeCells count="29">
    <mergeCell ref="B10:F10"/>
    <mergeCell ref="B13:F13"/>
    <mergeCell ref="F27:I27"/>
    <mergeCell ref="F37:I37"/>
    <mergeCell ref="F74:I74"/>
    <mergeCell ref="F110:I110"/>
    <mergeCell ref="E132:H132"/>
    <mergeCell ref="E157:H157"/>
    <mergeCell ref="A132:A133"/>
    <mergeCell ref="A157:A158"/>
    <mergeCell ref="B27:B28"/>
    <mergeCell ref="B37:B38"/>
    <mergeCell ref="B74:B75"/>
    <mergeCell ref="B110:B111"/>
    <mergeCell ref="B132:B133"/>
    <mergeCell ref="B157:B158"/>
    <mergeCell ref="C27:C28"/>
    <mergeCell ref="C37:C38"/>
    <mergeCell ref="C74:C75"/>
    <mergeCell ref="C110:C111"/>
    <mergeCell ref="C132:C133"/>
    <mergeCell ref="C157:C158"/>
    <mergeCell ref="D27:D28"/>
    <mergeCell ref="D37:D38"/>
    <mergeCell ref="D74:D75"/>
    <mergeCell ref="D110:D111"/>
    <mergeCell ref="D132:D133"/>
    <mergeCell ref="D157:D158"/>
    <mergeCell ref="E37:E3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"/>
  <sheetViews>
    <sheetView topLeftCell="A6" workbookViewId="0">
      <selection activeCell="A159" sqref="$A1:$XFD1048576"/>
    </sheetView>
  </sheetViews>
  <sheetFormatPr defaultColWidth="9" defaultRowHeight="14.4"/>
  <cols>
    <col min="1" max="1" width="8.57407407407407" customWidth="1"/>
    <col min="2" max="2" width="69.287037037037" customWidth="1"/>
    <col min="4" max="4" width="12" customWidth="1"/>
    <col min="5" max="5" width="12.4259259259259" customWidth="1"/>
    <col min="6" max="6" width="12.712962962963" customWidth="1"/>
    <col min="7" max="7" width="12.1388888888889" customWidth="1"/>
    <col min="8" max="8" width="12" customWidth="1"/>
    <col min="9" max="9" width="10.712962962963" customWidth="1"/>
  </cols>
  <sheetData>
    <row r="1" ht="15.6" spans="2:4">
      <c r="B1" s="1" t="s">
        <v>54</v>
      </c>
      <c r="D1" s="2" t="s">
        <v>55</v>
      </c>
    </row>
    <row r="2" spans="2:8">
      <c r="B2" s="1" t="s">
        <v>56</v>
      </c>
      <c r="D2" s="3" t="s">
        <v>57</v>
      </c>
      <c r="E2" s="3"/>
      <c r="F2" s="4"/>
      <c r="G2" s="4"/>
      <c r="H2" s="4"/>
    </row>
    <row r="3" spans="2:7">
      <c r="B3" s="5"/>
      <c r="C3" s="5"/>
      <c r="D3" s="5"/>
      <c r="E3" s="5" t="s">
        <v>58</v>
      </c>
      <c r="F3" s="5"/>
      <c r="G3" s="5"/>
    </row>
    <row r="4" spans="2:8">
      <c r="B4" s="1" t="s">
        <v>56</v>
      </c>
      <c r="D4" s="6" t="s">
        <v>59</v>
      </c>
      <c r="E4" s="6"/>
      <c r="F4" s="7"/>
      <c r="G4" s="7"/>
      <c r="H4" s="7"/>
    </row>
    <row r="5" spans="2:5">
      <c r="B5" s="8" t="s">
        <v>60</v>
      </c>
      <c r="E5" s="8"/>
    </row>
    <row r="6" ht="15.15" spans="2:8">
      <c r="B6" s="1" t="s">
        <v>61</v>
      </c>
      <c r="D6" s="9"/>
      <c r="E6" s="9"/>
      <c r="F6" s="9"/>
      <c r="G6" s="10" t="s">
        <v>245</v>
      </c>
      <c r="H6" s="9"/>
    </row>
    <row r="7" spans="2:2">
      <c r="B7" s="1" t="s">
        <v>63</v>
      </c>
    </row>
    <row r="8" spans="2:4">
      <c r="B8" s="1" t="s">
        <v>64</v>
      </c>
      <c r="D8" t="s">
        <v>246</v>
      </c>
    </row>
    <row r="9" spans="2:2">
      <c r="B9" s="11"/>
    </row>
    <row r="10" ht="15.6" spans="2:6">
      <c r="B10" s="12" t="s">
        <v>247</v>
      </c>
      <c r="C10" s="12"/>
      <c r="D10" s="12"/>
      <c r="E10" s="12"/>
      <c r="F10" s="12"/>
    </row>
    <row r="11" spans="2:8">
      <c r="B11" s="1" t="s">
        <v>66</v>
      </c>
      <c r="H11" s="13" t="s">
        <v>67</v>
      </c>
    </row>
    <row r="12" spans="2:8">
      <c r="B12" s="1" t="s">
        <v>68</v>
      </c>
      <c r="H12" s="13"/>
    </row>
    <row r="13" spans="2:8">
      <c r="B13" s="14" t="s">
        <v>248</v>
      </c>
      <c r="C13" s="14"/>
      <c r="D13" s="14"/>
      <c r="E13" s="14"/>
      <c r="F13" s="14"/>
      <c r="G13" s="15" t="s">
        <v>69</v>
      </c>
      <c r="H13" s="16"/>
    </row>
    <row r="14" spans="2:8">
      <c r="B14" s="1"/>
      <c r="F14" s="17" t="s">
        <v>70</v>
      </c>
      <c r="H14" s="18">
        <v>35320861</v>
      </c>
    </row>
    <row r="15" spans="2:8">
      <c r="B15" s="1" t="s">
        <v>71</v>
      </c>
      <c r="H15" s="13"/>
    </row>
    <row r="16" spans="2:8">
      <c r="B16" s="1" t="s">
        <v>72</v>
      </c>
      <c r="G16" s="15" t="s">
        <v>73</v>
      </c>
      <c r="H16" s="18">
        <v>904</v>
      </c>
    </row>
    <row r="17" spans="2:8">
      <c r="B17" s="1" t="s">
        <v>74</v>
      </c>
      <c r="F17" t="s">
        <v>75</v>
      </c>
      <c r="H17" s="13"/>
    </row>
    <row r="18" spans="2:8">
      <c r="B18" s="19" t="s">
        <v>76</v>
      </c>
      <c r="H18" s="20"/>
    </row>
    <row r="19" spans="2:8">
      <c r="B19" s="1" t="s">
        <v>77</v>
      </c>
      <c r="F19" t="s">
        <v>70</v>
      </c>
      <c r="H19" s="13"/>
    </row>
    <row r="20" spans="2:8">
      <c r="B20" s="1" t="s">
        <v>78</v>
      </c>
      <c r="G20" s="15" t="s">
        <v>79</v>
      </c>
      <c r="H20" s="13"/>
    </row>
    <row r="21" spans="2:8">
      <c r="B21" s="1" t="s">
        <v>249</v>
      </c>
      <c r="G21" s="15" t="s">
        <v>81</v>
      </c>
      <c r="H21" s="18">
        <v>910501001</v>
      </c>
    </row>
    <row r="22" spans="2:8">
      <c r="B22" s="1" t="s">
        <v>82</v>
      </c>
      <c r="G22" s="15" t="s">
        <v>83</v>
      </c>
      <c r="H22" s="18">
        <v>383</v>
      </c>
    </row>
    <row r="23" spans="2:8">
      <c r="B23" s="1"/>
      <c r="G23" s="15"/>
      <c r="H23" s="21"/>
    </row>
    <row r="24" spans="2:2">
      <c r="B24" s="1" t="s">
        <v>68</v>
      </c>
    </row>
    <row r="25" ht="15.6" spans="2:2">
      <c r="B25" s="22" t="s">
        <v>84</v>
      </c>
    </row>
    <row r="26" ht="15.15"/>
    <row r="27" ht="26.25" customHeight="1" spans="2:9">
      <c r="B27" s="23" t="s">
        <v>85</v>
      </c>
      <c r="C27" s="24" t="s">
        <v>86</v>
      </c>
      <c r="D27" s="24" t="s">
        <v>87</v>
      </c>
      <c r="E27" s="23" t="s">
        <v>88</v>
      </c>
      <c r="F27" s="25" t="s">
        <v>89</v>
      </c>
      <c r="G27" s="26"/>
      <c r="H27" s="26"/>
      <c r="I27" s="26"/>
    </row>
    <row r="28" ht="90" customHeight="1" spans="2:9">
      <c r="B28" s="27"/>
      <c r="C28" s="28"/>
      <c r="D28" s="28"/>
      <c r="E28" s="27" t="s">
        <v>90</v>
      </c>
      <c r="F28" s="27" t="s">
        <v>250</v>
      </c>
      <c r="G28" s="27" t="s">
        <v>251</v>
      </c>
      <c r="H28" s="27" t="s">
        <v>252</v>
      </c>
      <c r="I28" s="44" t="s">
        <v>94</v>
      </c>
    </row>
    <row r="29" ht="15.15" spans="2:9">
      <c r="B29" s="27">
        <v>1</v>
      </c>
      <c r="C29" s="27">
        <v>2</v>
      </c>
      <c r="D29" s="27">
        <v>3</v>
      </c>
      <c r="E29" s="27">
        <v>4</v>
      </c>
      <c r="F29" s="27">
        <v>5</v>
      </c>
      <c r="G29" s="27">
        <v>6</v>
      </c>
      <c r="H29" s="27">
        <v>7</v>
      </c>
      <c r="I29" s="44">
        <v>8</v>
      </c>
    </row>
    <row r="30" ht="15.15" spans="2:9">
      <c r="B30" s="29" t="s">
        <v>95</v>
      </c>
      <c r="C30" s="27">
        <v>1</v>
      </c>
      <c r="D30" s="27" t="s">
        <v>96</v>
      </c>
      <c r="E30" s="27" t="s">
        <v>96</v>
      </c>
      <c r="F30" s="29"/>
      <c r="G30" s="29"/>
      <c r="H30" s="29"/>
      <c r="I30" s="29"/>
    </row>
    <row r="31" ht="15.15" spans="2:9">
      <c r="B31" s="29" t="s">
        <v>97</v>
      </c>
      <c r="C31" s="27">
        <v>2</v>
      </c>
      <c r="D31" s="27" t="s">
        <v>96</v>
      </c>
      <c r="E31" s="27" t="s">
        <v>96</v>
      </c>
      <c r="F31" s="29"/>
      <c r="G31" s="29"/>
      <c r="H31" s="29"/>
      <c r="I31" s="29"/>
    </row>
    <row r="32" ht="15.15" spans="2:9">
      <c r="B32" s="29" t="s">
        <v>98</v>
      </c>
      <c r="C32" s="27">
        <v>1000</v>
      </c>
      <c r="D32" s="29"/>
      <c r="E32" s="30"/>
      <c r="F32" s="29" t="e">
        <f>F34+F40+F45+F47+F49+F54</f>
        <v>#REF!</v>
      </c>
      <c r="G32" s="29">
        <f t="shared" ref="G32:I32" si="0">G34+G40+G45+G47+G49+G54</f>
        <v>0</v>
      </c>
      <c r="H32" s="29">
        <f t="shared" si="0"/>
        <v>0</v>
      </c>
      <c r="I32" s="29">
        <f t="shared" si="0"/>
        <v>0</v>
      </c>
    </row>
    <row r="33" spans="2:9">
      <c r="B33" s="31" t="s">
        <v>99</v>
      </c>
      <c r="C33" s="31"/>
      <c r="D33" s="31"/>
      <c r="E33" s="31"/>
      <c r="F33" s="31"/>
      <c r="G33" s="31"/>
      <c r="H33" s="31"/>
      <c r="I33" s="31"/>
    </row>
    <row r="34" ht="15.15" spans="2:9">
      <c r="B34" s="29" t="s">
        <v>100</v>
      </c>
      <c r="C34" s="27">
        <v>1100</v>
      </c>
      <c r="D34" s="27">
        <v>120</v>
      </c>
      <c r="E34" s="29"/>
      <c r="F34" s="29">
        <f>F35</f>
        <v>0</v>
      </c>
      <c r="G34" s="29"/>
      <c r="H34" s="29"/>
      <c r="I34" s="29"/>
    </row>
    <row r="35" ht="15.15" spans="2:9">
      <c r="B35" s="29" t="s">
        <v>101</v>
      </c>
      <c r="C35" s="27">
        <v>1110</v>
      </c>
      <c r="D35" s="29"/>
      <c r="E35" s="29"/>
      <c r="F35" s="29"/>
      <c r="G35" s="29"/>
      <c r="H35" s="29"/>
      <c r="I35" s="29"/>
    </row>
    <row r="36" ht="15.15"/>
    <row r="37" ht="26.25" customHeight="1" spans="2:9">
      <c r="B37" s="23" t="s">
        <v>85</v>
      </c>
      <c r="C37" s="24" t="s">
        <v>86</v>
      </c>
      <c r="D37" s="24" t="s">
        <v>87</v>
      </c>
      <c r="E37" s="24" t="s">
        <v>102</v>
      </c>
      <c r="F37" s="25" t="s">
        <v>89</v>
      </c>
      <c r="G37" s="26"/>
      <c r="H37" s="26"/>
      <c r="I37" s="26"/>
    </row>
    <row r="38" ht="53.55" spans="2:9">
      <c r="B38" s="27"/>
      <c r="C38" s="28"/>
      <c r="D38" s="28"/>
      <c r="E38" s="28"/>
      <c r="F38" s="27" t="s">
        <v>250</v>
      </c>
      <c r="G38" s="27" t="s">
        <v>251</v>
      </c>
      <c r="H38" s="27" t="s">
        <v>252</v>
      </c>
      <c r="I38" s="44" t="s">
        <v>94</v>
      </c>
    </row>
    <row r="39" ht="15.15" spans="2:9">
      <c r="B39" s="27">
        <v>1</v>
      </c>
      <c r="C39" s="27">
        <v>2</v>
      </c>
      <c r="D39" s="27">
        <v>3</v>
      </c>
      <c r="E39" s="27">
        <v>4</v>
      </c>
      <c r="F39" s="27">
        <v>5</v>
      </c>
      <c r="G39" s="27">
        <v>6</v>
      </c>
      <c r="H39" s="27">
        <v>7</v>
      </c>
      <c r="I39" s="44">
        <v>8</v>
      </c>
    </row>
    <row r="40" ht="15.15" spans="2:9">
      <c r="B40" s="29" t="s">
        <v>103</v>
      </c>
      <c r="C40" s="32">
        <v>1200</v>
      </c>
      <c r="D40" s="32">
        <v>130</v>
      </c>
      <c r="E40" s="30"/>
      <c r="F40" s="30" t="e">
        <f>F42+F44</f>
        <v>#REF!</v>
      </c>
      <c r="G40" s="29"/>
      <c r="H40" s="29"/>
      <c r="I40" s="29"/>
    </row>
    <row r="41" spans="2:9">
      <c r="B41" s="31" t="s">
        <v>99</v>
      </c>
      <c r="C41" s="33"/>
      <c r="D41" s="33"/>
      <c r="E41" s="31"/>
      <c r="F41" s="31"/>
      <c r="G41" s="31"/>
      <c r="H41" s="31"/>
      <c r="I41" s="31"/>
    </row>
    <row r="42" ht="40.35" spans="2:11">
      <c r="B42" s="29" t="s">
        <v>104</v>
      </c>
      <c r="C42" s="32">
        <v>1210</v>
      </c>
      <c r="D42" s="32">
        <v>130</v>
      </c>
      <c r="E42" s="34"/>
      <c r="F42" s="35" t="e">
        <f>Свод!#REF!</f>
        <v>#REF!</v>
      </c>
      <c r="G42" s="29"/>
      <c r="H42" s="29"/>
      <c r="I42" s="29"/>
      <c r="K42" s="45" t="s">
        <v>105</v>
      </c>
    </row>
    <row r="43" ht="40.35" spans="2:11">
      <c r="B43" s="29" t="s">
        <v>106</v>
      </c>
      <c r="C43" s="32">
        <v>1220</v>
      </c>
      <c r="D43" s="32">
        <v>130</v>
      </c>
      <c r="E43" s="36"/>
      <c r="F43" s="29"/>
      <c r="G43" s="29"/>
      <c r="H43" s="29"/>
      <c r="I43" s="29"/>
      <c r="K43" s="45"/>
    </row>
    <row r="44" ht="15.15" spans="2:11">
      <c r="B44" s="29" t="s">
        <v>107</v>
      </c>
      <c r="C44" s="32">
        <v>1230</v>
      </c>
      <c r="D44" s="32">
        <v>130</v>
      </c>
      <c r="E44" s="37"/>
      <c r="F44" s="38" t="e">
        <f>Свод!#REF!</f>
        <v>#REF!</v>
      </c>
      <c r="G44" s="29"/>
      <c r="H44" s="29"/>
      <c r="I44" s="29"/>
      <c r="K44" s="45" t="s">
        <v>108</v>
      </c>
    </row>
    <row r="45" ht="15.15" spans="2:11">
      <c r="B45" s="29" t="s">
        <v>109</v>
      </c>
      <c r="C45" s="32">
        <v>1300</v>
      </c>
      <c r="D45" s="32">
        <v>140</v>
      </c>
      <c r="E45" s="37"/>
      <c r="F45" s="38" t="e">
        <f>Свод!#REF!</f>
        <v>#REF!</v>
      </c>
      <c r="G45" s="29"/>
      <c r="H45" s="29"/>
      <c r="I45" s="29"/>
      <c r="K45" s="45" t="s">
        <v>108</v>
      </c>
    </row>
    <row r="46" ht="15.15" spans="2:11">
      <c r="B46" s="29" t="s">
        <v>99</v>
      </c>
      <c r="C46" s="32">
        <v>1310</v>
      </c>
      <c r="D46" s="32">
        <v>140</v>
      </c>
      <c r="E46" s="36"/>
      <c r="F46" s="29"/>
      <c r="G46" s="29"/>
      <c r="H46" s="29"/>
      <c r="I46" s="29"/>
      <c r="K46" s="45"/>
    </row>
    <row r="47" ht="19.5" customHeight="1" spans="2:11">
      <c r="B47" s="29" t="s">
        <v>110</v>
      </c>
      <c r="C47" s="32">
        <v>1400</v>
      </c>
      <c r="D47" s="32">
        <v>150</v>
      </c>
      <c r="E47" s="36"/>
      <c r="F47" s="29"/>
      <c r="G47" s="29"/>
      <c r="H47" s="29"/>
      <c r="I47" s="29"/>
      <c r="K47" s="45"/>
    </row>
    <row r="48" ht="15.15" spans="2:11">
      <c r="B48" s="29" t="s">
        <v>99</v>
      </c>
      <c r="C48" s="39"/>
      <c r="D48" s="39"/>
      <c r="E48" s="36"/>
      <c r="F48" s="29"/>
      <c r="G48" s="29"/>
      <c r="H48" s="29"/>
      <c r="I48" s="29"/>
      <c r="K48" s="45"/>
    </row>
    <row r="49" ht="15.15" spans="2:11">
      <c r="B49" s="29" t="s">
        <v>114</v>
      </c>
      <c r="C49" s="32">
        <v>1500</v>
      </c>
      <c r="D49" s="32">
        <v>180</v>
      </c>
      <c r="E49" s="40"/>
      <c r="F49" s="30" t="e">
        <f>F51+F52</f>
        <v>#REF!</v>
      </c>
      <c r="G49" s="29"/>
      <c r="H49" s="29"/>
      <c r="I49" s="29"/>
      <c r="K49" s="45" t="s">
        <v>112</v>
      </c>
    </row>
    <row r="50" spans="2:11">
      <c r="B50" s="31" t="s">
        <v>99</v>
      </c>
      <c r="C50" s="33"/>
      <c r="D50" s="33"/>
      <c r="E50" s="41"/>
      <c r="F50" s="31"/>
      <c r="G50" s="31"/>
      <c r="H50" s="31"/>
      <c r="I50" s="31"/>
      <c r="K50" s="45"/>
    </row>
    <row r="51" ht="15.15" spans="2:11">
      <c r="B51" s="29" t="s">
        <v>111</v>
      </c>
      <c r="C51" s="32">
        <v>1510</v>
      </c>
      <c r="D51" s="32">
        <v>180</v>
      </c>
      <c r="E51" s="40"/>
      <c r="F51" s="42" t="e">
        <f>Свод!#REF!</f>
        <v>#REF!</v>
      </c>
      <c r="G51" s="29"/>
      <c r="H51" s="29"/>
      <c r="I51" s="29"/>
      <c r="K51" s="45"/>
    </row>
    <row r="52" ht="15.15" spans="2:11">
      <c r="B52" s="29" t="s">
        <v>113</v>
      </c>
      <c r="C52" s="32">
        <v>1520</v>
      </c>
      <c r="D52" s="32">
        <v>180</v>
      </c>
      <c r="E52" s="30"/>
      <c r="F52" s="42" t="e">
        <f>Свод!#REF!</f>
        <v>#REF!</v>
      </c>
      <c r="G52" s="29"/>
      <c r="H52" s="29"/>
      <c r="I52" s="29"/>
      <c r="K52" s="45" t="s">
        <v>115</v>
      </c>
    </row>
    <row r="53" ht="15.15" spans="2:9">
      <c r="B53" s="29"/>
      <c r="C53" s="39"/>
      <c r="D53" s="39"/>
      <c r="E53" s="29"/>
      <c r="F53" s="29"/>
      <c r="G53" s="29"/>
      <c r="H53" s="29"/>
      <c r="I53" s="29"/>
    </row>
    <row r="54" ht="15.15" spans="2:9">
      <c r="B54" s="29" t="s">
        <v>116</v>
      </c>
      <c r="C54" s="32">
        <v>1900</v>
      </c>
      <c r="D54" s="39"/>
      <c r="E54" s="29"/>
      <c r="F54" s="29"/>
      <c r="G54" s="29"/>
      <c r="H54" s="29"/>
      <c r="I54" s="29"/>
    </row>
    <row r="55" ht="15.15" spans="2:9">
      <c r="B55" s="29" t="s">
        <v>99</v>
      </c>
      <c r="C55" s="39"/>
      <c r="D55" s="39"/>
      <c r="E55" s="29"/>
      <c r="F55" s="29"/>
      <c r="G55" s="29"/>
      <c r="H55" s="29"/>
      <c r="I55" s="29"/>
    </row>
    <row r="56" ht="15.15" spans="2:9">
      <c r="B56" s="29"/>
      <c r="C56" s="39"/>
      <c r="D56" s="39"/>
      <c r="E56" s="29"/>
      <c r="F56" s="29"/>
      <c r="G56" s="29"/>
      <c r="H56" s="29"/>
      <c r="I56" s="29"/>
    </row>
    <row r="57" ht="15.15" spans="2:9">
      <c r="B57" s="29" t="s">
        <v>117</v>
      </c>
      <c r="C57" s="32">
        <v>1980</v>
      </c>
      <c r="D57" s="32" t="s">
        <v>96</v>
      </c>
      <c r="E57" s="29"/>
      <c r="F57" s="29"/>
      <c r="G57" s="29"/>
      <c r="H57" s="29"/>
      <c r="I57" s="29"/>
    </row>
    <row r="58" spans="2:9">
      <c r="B58" s="31" t="s">
        <v>118</v>
      </c>
      <c r="C58" s="33"/>
      <c r="D58" s="33"/>
      <c r="E58" s="31"/>
      <c r="F58" s="31"/>
      <c r="G58" s="31"/>
      <c r="H58" s="31"/>
      <c r="I58" s="31"/>
    </row>
    <row r="59" ht="27.15" spans="2:9">
      <c r="B59" s="29" t="s">
        <v>119</v>
      </c>
      <c r="C59" s="32">
        <v>1981</v>
      </c>
      <c r="D59" s="32">
        <v>510</v>
      </c>
      <c r="E59" s="29"/>
      <c r="F59" s="29"/>
      <c r="G59" s="29"/>
      <c r="H59" s="29"/>
      <c r="I59" s="32" t="s">
        <v>96</v>
      </c>
    </row>
    <row r="60" ht="9" customHeight="1" spans="2:9">
      <c r="B60" s="29"/>
      <c r="C60" s="39"/>
      <c r="D60" s="39"/>
      <c r="E60" s="29"/>
      <c r="F60" s="29"/>
      <c r="G60" s="29"/>
      <c r="H60" s="29"/>
      <c r="I60" s="39"/>
    </row>
    <row r="61" ht="15.15" spans="2:9">
      <c r="B61" s="29" t="s">
        <v>120</v>
      </c>
      <c r="C61" s="32">
        <v>2000</v>
      </c>
      <c r="D61" s="32" t="s">
        <v>96</v>
      </c>
      <c r="E61" s="29">
        <f>E63+E83+E92+E104</f>
        <v>0</v>
      </c>
      <c r="F61" s="43" t="e">
        <f>F63+F83+F92+F104</f>
        <v>#REF!</v>
      </c>
      <c r="G61" s="29"/>
      <c r="H61" s="29"/>
      <c r="I61" s="39"/>
    </row>
    <row r="62" spans="2:9">
      <c r="B62" s="31" t="s">
        <v>99</v>
      </c>
      <c r="C62" s="33"/>
      <c r="D62" s="33"/>
      <c r="E62" s="31"/>
      <c r="F62" s="31"/>
      <c r="G62" s="31"/>
      <c r="H62" s="31"/>
      <c r="I62" s="33"/>
    </row>
    <row r="63" ht="15.15" spans="2:9">
      <c r="B63" s="29" t="s">
        <v>121</v>
      </c>
      <c r="C63" s="32">
        <v>2100</v>
      </c>
      <c r="D63" s="32" t="s">
        <v>96</v>
      </c>
      <c r="E63" s="29">
        <f>E65+E66+E68</f>
        <v>0</v>
      </c>
      <c r="F63" s="29" t="e">
        <f>F65+F66+F68</f>
        <v>#REF!</v>
      </c>
      <c r="G63" s="29"/>
      <c r="H63" s="29"/>
      <c r="I63" s="32" t="s">
        <v>96</v>
      </c>
    </row>
    <row r="64" spans="2:9">
      <c r="B64" s="31" t="s">
        <v>99</v>
      </c>
      <c r="C64" s="33"/>
      <c r="D64" s="33"/>
      <c r="E64" s="31"/>
      <c r="F64" s="31"/>
      <c r="G64" s="31"/>
      <c r="H64" s="31"/>
      <c r="I64" s="33"/>
    </row>
    <row r="65" ht="15.15" spans="2:9">
      <c r="B65" s="29" t="s">
        <v>122</v>
      </c>
      <c r="C65" s="32">
        <v>2110</v>
      </c>
      <c r="D65" s="32">
        <v>111</v>
      </c>
      <c r="E65" s="46"/>
      <c r="F65" s="42" t="e">
        <f>Свод!#REF!+Свод!#REF!</f>
        <v>#REF!</v>
      </c>
      <c r="G65" s="29"/>
      <c r="H65" s="29"/>
      <c r="I65" s="32" t="s">
        <v>96</v>
      </c>
    </row>
    <row r="66" ht="15.15" spans="2:9">
      <c r="B66" s="29" t="s">
        <v>123</v>
      </c>
      <c r="C66" s="32">
        <v>2120</v>
      </c>
      <c r="D66" s="32">
        <v>112</v>
      </c>
      <c r="E66" s="46"/>
      <c r="F66" s="42" t="e">
        <f>Свод!#REF!+Свод!#REF!+Свод!#REF!</f>
        <v>#REF!</v>
      </c>
      <c r="G66" s="29"/>
      <c r="H66" s="29"/>
      <c r="I66" s="32" t="s">
        <v>96</v>
      </c>
    </row>
    <row r="67" ht="27.15" spans="2:9">
      <c r="B67" s="29" t="s">
        <v>124</v>
      </c>
      <c r="C67" s="32">
        <v>2130</v>
      </c>
      <c r="D67" s="32">
        <v>113</v>
      </c>
      <c r="E67" s="29"/>
      <c r="F67" s="29"/>
      <c r="G67" s="29"/>
      <c r="H67" s="29"/>
      <c r="I67" s="32" t="s">
        <v>96</v>
      </c>
    </row>
    <row r="68" ht="27.15" spans="2:9">
      <c r="B68" s="29" t="s">
        <v>125</v>
      </c>
      <c r="C68" s="32">
        <v>2140</v>
      </c>
      <c r="D68" s="32">
        <v>119</v>
      </c>
      <c r="E68" s="36">
        <f>E70</f>
        <v>0</v>
      </c>
      <c r="F68" s="36" t="e">
        <f>F70</f>
        <v>#REF!</v>
      </c>
      <c r="G68" s="29"/>
      <c r="H68" s="29"/>
      <c r="I68" s="32" t="s">
        <v>96</v>
      </c>
    </row>
    <row r="69" spans="2:9">
      <c r="B69" s="31" t="s">
        <v>99</v>
      </c>
      <c r="C69" s="33"/>
      <c r="D69" s="33"/>
      <c r="E69" s="31"/>
      <c r="F69" s="31"/>
      <c r="G69" s="31"/>
      <c r="H69" s="31"/>
      <c r="I69" s="52" t="s">
        <v>96</v>
      </c>
    </row>
    <row r="70" ht="15.15" spans="2:9">
      <c r="B70" s="29" t="s">
        <v>126</v>
      </c>
      <c r="C70" s="32">
        <v>2141</v>
      </c>
      <c r="D70" s="32">
        <v>119</v>
      </c>
      <c r="E70" s="46"/>
      <c r="F70" s="47" t="e">
        <f>Свод!#REF!+Свод!#REF!</f>
        <v>#REF!</v>
      </c>
      <c r="G70" s="29"/>
      <c r="H70" s="29"/>
      <c r="I70" s="39"/>
    </row>
    <row r="71" ht="15.15" spans="2:9">
      <c r="B71" s="29" t="s">
        <v>127</v>
      </c>
      <c r="C71" s="32">
        <v>2142</v>
      </c>
      <c r="D71" s="32">
        <v>119</v>
      </c>
      <c r="E71" s="29"/>
      <c r="F71" s="29"/>
      <c r="G71" s="29"/>
      <c r="H71" s="29"/>
      <c r="I71" s="32" t="s">
        <v>96</v>
      </c>
    </row>
    <row r="72" spans="2:2">
      <c r="B72" s="11"/>
    </row>
    <row r="73" ht="15.15" spans="2:2">
      <c r="B73" s="11"/>
    </row>
    <row r="74" ht="26.25" customHeight="1" spans="2:9">
      <c r="B74" s="23" t="s">
        <v>85</v>
      </c>
      <c r="C74" s="24" t="s">
        <v>86</v>
      </c>
      <c r="D74" s="24" t="s">
        <v>87</v>
      </c>
      <c r="E74" s="23" t="s">
        <v>88</v>
      </c>
      <c r="F74" s="25" t="s">
        <v>89</v>
      </c>
      <c r="G74" s="26"/>
      <c r="H74" s="26"/>
      <c r="I74" s="26"/>
    </row>
    <row r="75" ht="53.55" spans="2:9">
      <c r="B75" s="27"/>
      <c r="C75" s="28"/>
      <c r="D75" s="28"/>
      <c r="E75" s="27" t="s">
        <v>90</v>
      </c>
      <c r="F75" s="27" t="s">
        <v>250</v>
      </c>
      <c r="G75" s="27" t="s">
        <v>251</v>
      </c>
      <c r="H75" s="27" t="s">
        <v>252</v>
      </c>
      <c r="I75" s="44" t="s">
        <v>94</v>
      </c>
    </row>
    <row r="76" ht="15.15" spans="2:9">
      <c r="B76" s="27">
        <v>1</v>
      </c>
      <c r="C76" s="27">
        <v>2</v>
      </c>
      <c r="D76" s="27">
        <v>3</v>
      </c>
      <c r="E76" s="27">
        <v>4</v>
      </c>
      <c r="F76" s="27">
        <v>5</v>
      </c>
      <c r="G76" s="27">
        <v>6</v>
      </c>
      <c r="H76" s="27">
        <v>7</v>
      </c>
      <c r="I76" s="44">
        <v>8</v>
      </c>
    </row>
    <row r="77" ht="27.15" spans="2:9">
      <c r="B77" s="29" t="s">
        <v>128</v>
      </c>
      <c r="C77" s="32">
        <v>2150</v>
      </c>
      <c r="D77" s="32">
        <v>131</v>
      </c>
      <c r="E77" s="29"/>
      <c r="F77" s="29"/>
      <c r="G77" s="29"/>
      <c r="H77" s="29"/>
      <c r="I77" s="32" t="s">
        <v>96</v>
      </c>
    </row>
    <row r="78" ht="24" customHeight="1" spans="2:9">
      <c r="B78" s="29" t="s">
        <v>130</v>
      </c>
      <c r="C78" s="32">
        <v>2160</v>
      </c>
      <c r="D78" s="32">
        <v>134</v>
      </c>
      <c r="E78" s="29"/>
      <c r="F78" s="29"/>
      <c r="G78" s="29"/>
      <c r="H78" s="29"/>
      <c r="I78" s="32" t="s">
        <v>96</v>
      </c>
    </row>
    <row r="79" ht="27.15" spans="2:9">
      <c r="B79" s="29" t="s">
        <v>131</v>
      </c>
      <c r="C79" s="32">
        <v>2170</v>
      </c>
      <c r="D79" s="32">
        <v>139</v>
      </c>
      <c r="E79" s="29"/>
      <c r="F79" s="29"/>
      <c r="G79" s="29"/>
      <c r="H79" s="29"/>
      <c r="I79" s="32" t="s">
        <v>96</v>
      </c>
    </row>
    <row r="80" spans="2:9">
      <c r="B80" s="31" t="s">
        <v>99</v>
      </c>
      <c r="C80" s="33"/>
      <c r="D80" s="33"/>
      <c r="E80" s="31"/>
      <c r="F80" s="31"/>
      <c r="G80" s="31"/>
      <c r="H80" s="31"/>
      <c r="I80" s="33"/>
    </row>
    <row r="81" ht="15.15" spans="2:9">
      <c r="B81" s="29" t="s">
        <v>132</v>
      </c>
      <c r="C81" s="32">
        <v>2171</v>
      </c>
      <c r="D81" s="32">
        <v>139</v>
      </c>
      <c r="E81" s="29"/>
      <c r="F81" s="29"/>
      <c r="G81" s="29"/>
      <c r="H81" s="29"/>
      <c r="I81" s="32" t="s">
        <v>96</v>
      </c>
    </row>
    <row r="82" ht="15.15" spans="2:9">
      <c r="B82" s="29" t="s">
        <v>253</v>
      </c>
      <c r="C82" s="32">
        <v>2172</v>
      </c>
      <c r="D82" s="32">
        <v>139</v>
      </c>
      <c r="E82" s="29"/>
      <c r="F82" s="29"/>
      <c r="G82" s="29"/>
      <c r="H82" s="29"/>
      <c r="I82" s="32" t="s">
        <v>96</v>
      </c>
    </row>
    <row r="83" ht="15.15" spans="2:9">
      <c r="B83" s="29" t="s">
        <v>133</v>
      </c>
      <c r="C83" s="32">
        <v>2200</v>
      </c>
      <c r="D83" s="32">
        <v>300</v>
      </c>
      <c r="E83" s="29"/>
      <c r="F83" s="29" t="e">
        <f>F87</f>
        <v>#REF!</v>
      </c>
      <c r="G83" s="29"/>
      <c r="H83" s="29"/>
      <c r="I83" s="32" t="s">
        <v>96</v>
      </c>
    </row>
    <row r="84" spans="2:9">
      <c r="B84" s="31" t="s">
        <v>99</v>
      </c>
      <c r="C84" s="33"/>
      <c r="D84" s="33"/>
      <c r="E84" s="31"/>
      <c r="F84" s="31"/>
      <c r="G84" s="31"/>
      <c r="H84" s="31"/>
      <c r="I84" s="52" t="s">
        <v>96</v>
      </c>
    </row>
    <row r="85" ht="27.15" spans="2:9">
      <c r="B85" s="29" t="s">
        <v>134</v>
      </c>
      <c r="C85" s="32">
        <v>2210</v>
      </c>
      <c r="D85" s="32">
        <v>320</v>
      </c>
      <c r="E85" s="29"/>
      <c r="F85" s="29" t="e">
        <f>F87</f>
        <v>#REF!</v>
      </c>
      <c r="G85" s="29"/>
      <c r="H85" s="29"/>
      <c r="I85" s="39"/>
    </row>
    <row r="86" spans="2:9">
      <c r="B86" s="31" t="s">
        <v>118</v>
      </c>
      <c r="C86" s="33"/>
      <c r="D86" s="33"/>
      <c r="E86" s="31"/>
      <c r="F86" s="31"/>
      <c r="G86" s="31"/>
      <c r="H86" s="31"/>
      <c r="I86" s="33"/>
    </row>
    <row r="87" ht="27.15" spans="2:9">
      <c r="B87" s="29" t="s">
        <v>135</v>
      </c>
      <c r="C87" s="32">
        <v>2211</v>
      </c>
      <c r="D87" s="32">
        <v>321</v>
      </c>
      <c r="E87" s="46"/>
      <c r="F87" s="47" t="e">
        <f>Свод!#REF!</f>
        <v>#REF!</v>
      </c>
      <c r="G87" s="29"/>
      <c r="H87" s="29"/>
      <c r="I87" s="32" t="s">
        <v>96</v>
      </c>
    </row>
    <row r="88" ht="15.15" spans="2:9">
      <c r="B88" s="29"/>
      <c r="C88" s="39"/>
      <c r="D88" s="39"/>
      <c r="E88" s="29"/>
      <c r="F88" s="29"/>
      <c r="G88" s="29"/>
      <c r="H88" s="29"/>
      <c r="I88" s="39"/>
    </row>
    <row r="89" ht="27.15" spans="2:9">
      <c r="B89" s="29" t="s">
        <v>136</v>
      </c>
      <c r="C89" s="32">
        <v>2220</v>
      </c>
      <c r="D89" s="32">
        <v>340</v>
      </c>
      <c r="E89" s="29"/>
      <c r="F89" s="29"/>
      <c r="G89" s="29"/>
      <c r="H89" s="29"/>
      <c r="I89" s="32" t="s">
        <v>96</v>
      </c>
    </row>
    <row r="90" ht="40.35" spans="2:9">
      <c r="B90" s="29" t="s">
        <v>137</v>
      </c>
      <c r="C90" s="32">
        <v>2230</v>
      </c>
      <c r="D90" s="32">
        <v>350</v>
      </c>
      <c r="E90" s="29"/>
      <c r="F90" s="29"/>
      <c r="G90" s="29"/>
      <c r="H90" s="29"/>
      <c r="I90" s="32" t="s">
        <v>96</v>
      </c>
    </row>
    <row r="91" ht="27.15" spans="2:9">
      <c r="B91" s="29" t="s">
        <v>138</v>
      </c>
      <c r="C91" s="32">
        <v>2240</v>
      </c>
      <c r="D91" s="32">
        <v>360</v>
      </c>
      <c r="E91" s="29"/>
      <c r="F91" s="29"/>
      <c r="G91" s="29"/>
      <c r="H91" s="29"/>
      <c r="I91" s="32" t="s">
        <v>96</v>
      </c>
    </row>
    <row r="92" ht="15.15" spans="2:9">
      <c r="B92" s="29" t="s">
        <v>139</v>
      </c>
      <c r="C92" s="32">
        <v>2300</v>
      </c>
      <c r="D92" s="32">
        <v>850</v>
      </c>
      <c r="E92" s="29"/>
      <c r="F92" s="29" t="e">
        <f>F94+F95+F96</f>
        <v>#REF!</v>
      </c>
      <c r="G92" s="29"/>
      <c r="H92" s="29"/>
      <c r="I92" s="32" t="s">
        <v>96</v>
      </c>
    </row>
    <row r="93" spans="2:9">
      <c r="B93" s="31" t="s">
        <v>118</v>
      </c>
      <c r="C93" s="33"/>
      <c r="D93" s="33"/>
      <c r="E93" s="31"/>
      <c r="F93" s="31"/>
      <c r="G93" s="31"/>
      <c r="H93" s="31"/>
      <c r="I93" s="52"/>
    </row>
    <row r="94" ht="15.15" spans="2:9">
      <c r="B94" s="29" t="s">
        <v>140</v>
      </c>
      <c r="C94" s="32">
        <v>2310</v>
      </c>
      <c r="D94" s="32">
        <v>851</v>
      </c>
      <c r="E94" s="46"/>
      <c r="F94" s="47" t="e">
        <f>Свод!#REF!</f>
        <v>#REF!</v>
      </c>
      <c r="G94" s="29"/>
      <c r="H94" s="29"/>
      <c r="I94" s="32" t="s">
        <v>96</v>
      </c>
    </row>
    <row r="95" ht="27.15" spans="2:9">
      <c r="B95" s="29" t="s">
        <v>141</v>
      </c>
      <c r="C95" s="32">
        <v>2320</v>
      </c>
      <c r="D95" s="32">
        <v>852</v>
      </c>
      <c r="E95" s="46"/>
      <c r="F95" s="47" t="e">
        <f>Свод!#REF!</f>
        <v>#REF!</v>
      </c>
      <c r="G95" s="29"/>
      <c r="H95" s="29"/>
      <c r="I95" s="32" t="s">
        <v>96</v>
      </c>
    </row>
    <row r="96" ht="15.15" spans="2:9">
      <c r="B96" s="29" t="s">
        <v>142</v>
      </c>
      <c r="C96" s="32">
        <v>2330</v>
      </c>
      <c r="D96" s="32">
        <v>853</v>
      </c>
      <c r="E96" s="46"/>
      <c r="F96" s="48" t="e">
        <f>Свод!#REF!</f>
        <v>#REF!</v>
      </c>
      <c r="G96" s="29"/>
      <c r="H96" s="29"/>
      <c r="I96" s="32" t="s">
        <v>96</v>
      </c>
    </row>
    <row r="97" ht="15.15" spans="2:9">
      <c r="B97" s="29" t="s">
        <v>143</v>
      </c>
      <c r="C97" s="32">
        <v>2400</v>
      </c>
      <c r="D97" s="32" t="s">
        <v>96</v>
      </c>
      <c r="E97" s="29"/>
      <c r="F97" s="29"/>
      <c r="G97" s="29"/>
      <c r="H97" s="29"/>
      <c r="I97" s="32" t="s">
        <v>96</v>
      </c>
    </row>
    <row r="98" spans="2:9">
      <c r="B98" s="31" t="s">
        <v>118</v>
      </c>
      <c r="C98" s="33"/>
      <c r="D98" s="33"/>
      <c r="E98" s="31"/>
      <c r="F98" s="31"/>
      <c r="G98" s="31"/>
      <c r="H98" s="31"/>
      <c r="I98" s="33"/>
    </row>
    <row r="99" ht="15.15" spans="2:9">
      <c r="B99" s="29" t="s">
        <v>147</v>
      </c>
      <c r="C99" s="32">
        <v>2410</v>
      </c>
      <c r="D99" s="32">
        <v>810</v>
      </c>
      <c r="E99" s="29"/>
      <c r="F99" s="29"/>
      <c r="G99" s="29"/>
      <c r="H99" s="29"/>
      <c r="I99" s="32" t="s">
        <v>96</v>
      </c>
    </row>
    <row r="100" ht="15.15" spans="2:9">
      <c r="B100" s="29" t="s">
        <v>148</v>
      </c>
      <c r="C100" s="32">
        <v>2420</v>
      </c>
      <c r="D100" s="32">
        <v>862</v>
      </c>
      <c r="E100" s="29"/>
      <c r="F100" s="29"/>
      <c r="G100" s="29"/>
      <c r="H100" s="29"/>
      <c r="I100" s="32" t="s">
        <v>96</v>
      </c>
    </row>
    <row r="101" ht="27.15" spans="2:9">
      <c r="B101" s="29" t="s">
        <v>149</v>
      </c>
      <c r="C101" s="32">
        <v>2430</v>
      </c>
      <c r="D101" s="32">
        <v>863</v>
      </c>
      <c r="E101" s="29"/>
      <c r="F101" s="29"/>
      <c r="G101" s="29"/>
      <c r="H101" s="29"/>
      <c r="I101" s="32" t="s">
        <v>96</v>
      </c>
    </row>
    <row r="102" ht="15.15" spans="2:9">
      <c r="B102" s="29" t="s">
        <v>150</v>
      </c>
      <c r="C102" s="32">
        <v>2500</v>
      </c>
      <c r="D102" s="32" t="s">
        <v>96</v>
      </c>
      <c r="E102" s="29"/>
      <c r="F102" s="29"/>
      <c r="G102" s="29"/>
      <c r="H102" s="29"/>
      <c r="I102" s="32" t="s">
        <v>96</v>
      </c>
    </row>
    <row r="103" ht="27.15" spans="2:9">
      <c r="B103" s="29" t="s">
        <v>151</v>
      </c>
      <c r="C103" s="32">
        <v>2520</v>
      </c>
      <c r="D103" s="32">
        <v>831</v>
      </c>
      <c r="E103" s="29"/>
      <c r="F103" s="29"/>
      <c r="G103" s="29"/>
      <c r="H103" s="29"/>
      <c r="I103" s="32" t="s">
        <v>96</v>
      </c>
    </row>
    <row r="104" ht="15.15" spans="2:9">
      <c r="B104" s="29" t="s">
        <v>152</v>
      </c>
      <c r="C104" s="32">
        <v>2600</v>
      </c>
      <c r="D104" s="32" t="s">
        <v>96</v>
      </c>
      <c r="E104" s="29"/>
      <c r="F104" s="43" t="e">
        <f>F108+F113+F115</f>
        <v>#REF!</v>
      </c>
      <c r="G104" s="29"/>
      <c r="H104" s="29"/>
      <c r="I104" s="29"/>
    </row>
    <row r="105" spans="2:9">
      <c r="B105" s="31" t="s">
        <v>99</v>
      </c>
      <c r="C105" s="33"/>
      <c r="D105" s="33"/>
      <c r="E105" s="31"/>
      <c r="F105" s="31"/>
      <c r="G105" s="31"/>
      <c r="H105" s="31"/>
      <c r="I105" s="31"/>
    </row>
    <row r="106" ht="15.15" spans="2:9">
      <c r="B106" s="29" t="s">
        <v>254</v>
      </c>
      <c r="C106" s="32">
        <v>2610</v>
      </c>
      <c r="D106" s="32">
        <v>241</v>
      </c>
      <c r="E106" s="29"/>
      <c r="F106" s="29"/>
      <c r="G106" s="29"/>
      <c r="H106" s="29"/>
      <c r="I106" s="29"/>
    </row>
    <row r="107" ht="27.15" spans="2:9">
      <c r="B107" s="29" t="s">
        <v>154</v>
      </c>
      <c r="C107" s="32">
        <v>2620</v>
      </c>
      <c r="D107" s="32">
        <v>242</v>
      </c>
      <c r="E107" s="29"/>
      <c r="F107" s="29"/>
      <c r="G107" s="29"/>
      <c r="H107" s="29"/>
      <c r="I107" s="29"/>
    </row>
    <row r="108" ht="27.15" spans="2:9">
      <c r="B108" s="29" t="s">
        <v>155</v>
      </c>
      <c r="C108" s="32">
        <v>2630</v>
      </c>
      <c r="D108" s="32">
        <v>243</v>
      </c>
      <c r="E108" s="36"/>
      <c r="F108" s="49" t="e">
        <f>Свод!#REF!+Свод!#REF!</f>
        <v>#REF!</v>
      </c>
      <c r="G108" s="29"/>
      <c r="H108" s="29"/>
      <c r="I108" s="29"/>
    </row>
    <row r="109" ht="15.15" spans="2:2">
      <c r="B109" s="11"/>
    </row>
    <row r="110" ht="26.25" customHeight="1" spans="2:9">
      <c r="B110" s="23" t="s">
        <v>85</v>
      </c>
      <c r="C110" s="24" t="s">
        <v>86</v>
      </c>
      <c r="D110" s="24" t="s">
        <v>87</v>
      </c>
      <c r="E110" s="23" t="s">
        <v>88</v>
      </c>
      <c r="F110" s="25" t="s">
        <v>89</v>
      </c>
      <c r="G110" s="26"/>
      <c r="H110" s="26"/>
      <c r="I110" s="26"/>
    </row>
    <row r="111" ht="53.55" spans="2:9">
      <c r="B111" s="27"/>
      <c r="C111" s="28"/>
      <c r="D111" s="28"/>
      <c r="E111" s="27" t="s">
        <v>90</v>
      </c>
      <c r="F111" s="27" t="s">
        <v>250</v>
      </c>
      <c r="G111" s="27" t="s">
        <v>251</v>
      </c>
      <c r="H111" s="27" t="s">
        <v>252</v>
      </c>
      <c r="I111" s="44" t="s">
        <v>94</v>
      </c>
    </row>
    <row r="112" ht="15.15" spans="2:9">
      <c r="B112" s="27">
        <v>1</v>
      </c>
      <c r="C112" s="27">
        <v>2</v>
      </c>
      <c r="D112" s="27">
        <v>3</v>
      </c>
      <c r="E112" s="27">
        <v>4</v>
      </c>
      <c r="F112" s="27">
        <v>5</v>
      </c>
      <c r="G112" s="27">
        <v>6</v>
      </c>
      <c r="H112" s="27">
        <v>7</v>
      </c>
      <c r="I112" s="44">
        <v>8</v>
      </c>
    </row>
    <row r="113" ht="15.15" spans="2:9">
      <c r="B113" s="29" t="s">
        <v>255</v>
      </c>
      <c r="C113" s="32">
        <v>2640</v>
      </c>
      <c r="D113" s="27">
        <v>244</v>
      </c>
      <c r="E113" s="46"/>
      <c r="F113" s="47" t="e">
        <f>Свод!#REF!+Свод!#REF!+Свод!#REF!+Свод!#REF!+Свод!#REF!+Свод!#REF!</f>
        <v>#REF!</v>
      </c>
      <c r="G113" s="29"/>
      <c r="H113" s="29"/>
      <c r="I113" s="29"/>
    </row>
    <row r="114" ht="15.15" spans="2:9">
      <c r="B114" s="29" t="s">
        <v>118</v>
      </c>
      <c r="C114" s="39"/>
      <c r="D114" s="29"/>
      <c r="E114" s="29"/>
      <c r="F114" s="29"/>
      <c r="G114" s="29"/>
      <c r="H114" s="29"/>
      <c r="I114" s="29"/>
    </row>
    <row r="115" ht="27.15" spans="2:9">
      <c r="B115" s="29" t="s">
        <v>159</v>
      </c>
      <c r="C115" s="32">
        <v>2650</v>
      </c>
      <c r="D115" s="27">
        <v>400</v>
      </c>
      <c r="E115" s="29">
        <f>E117+E118</f>
        <v>0</v>
      </c>
      <c r="F115" s="29" t="e">
        <f>F117+F118</f>
        <v>#REF!</v>
      </c>
      <c r="G115" s="29"/>
      <c r="H115" s="29"/>
      <c r="I115" s="29"/>
    </row>
    <row r="116" spans="2:9">
      <c r="B116" s="31" t="s">
        <v>99</v>
      </c>
      <c r="C116" s="33"/>
      <c r="D116" s="31"/>
      <c r="E116" s="31"/>
      <c r="F116" s="31"/>
      <c r="G116" s="31"/>
      <c r="H116" s="31"/>
      <c r="I116" s="31"/>
    </row>
    <row r="117" ht="27.15" spans="2:9">
      <c r="B117" s="29" t="s">
        <v>160</v>
      </c>
      <c r="C117" s="32">
        <v>2651</v>
      </c>
      <c r="D117" s="27">
        <v>406</v>
      </c>
      <c r="E117" s="46"/>
      <c r="F117" s="29"/>
      <c r="G117" s="29"/>
      <c r="H117" s="29"/>
      <c r="I117" s="29"/>
    </row>
    <row r="118" ht="27.15" spans="2:9">
      <c r="B118" s="29" t="s">
        <v>161</v>
      </c>
      <c r="C118" s="32">
        <v>2652</v>
      </c>
      <c r="D118" s="27">
        <v>407</v>
      </c>
      <c r="E118" s="46"/>
      <c r="F118" s="42" t="e">
        <f>Свод!#REF!</f>
        <v>#REF!</v>
      </c>
      <c r="G118" s="29"/>
      <c r="H118" s="29"/>
      <c r="I118" s="29"/>
    </row>
    <row r="119" ht="15.15" spans="2:9">
      <c r="B119" s="29" t="s">
        <v>162</v>
      </c>
      <c r="C119" s="32">
        <v>3000</v>
      </c>
      <c r="D119" s="27">
        <v>100</v>
      </c>
      <c r="E119" s="29"/>
      <c r="F119" s="29"/>
      <c r="G119" s="29"/>
      <c r="H119" s="29"/>
      <c r="I119" s="27" t="s">
        <v>96</v>
      </c>
    </row>
    <row r="120" spans="2:9">
      <c r="B120" s="31" t="s">
        <v>99</v>
      </c>
      <c r="C120" s="33"/>
      <c r="D120" s="31"/>
      <c r="E120" s="31"/>
      <c r="F120" s="31"/>
      <c r="G120" s="31"/>
      <c r="H120" s="31"/>
      <c r="I120" s="31"/>
    </row>
    <row r="121" ht="15.15" spans="2:9">
      <c r="B121" s="29" t="s">
        <v>163</v>
      </c>
      <c r="C121" s="32">
        <v>3010</v>
      </c>
      <c r="D121" s="29"/>
      <c r="E121" s="29"/>
      <c r="F121" s="29"/>
      <c r="G121" s="29"/>
      <c r="H121" s="29"/>
      <c r="I121" s="27" t="s">
        <v>96</v>
      </c>
    </row>
    <row r="122" ht="15.15" spans="2:9">
      <c r="B122" s="29" t="s">
        <v>164</v>
      </c>
      <c r="C122" s="32">
        <v>3020</v>
      </c>
      <c r="D122" s="29"/>
      <c r="E122" s="29"/>
      <c r="F122" s="29"/>
      <c r="G122" s="29"/>
      <c r="H122" s="29"/>
      <c r="I122" s="27" t="s">
        <v>96</v>
      </c>
    </row>
    <row r="123" ht="15.15" spans="2:9">
      <c r="B123" s="29" t="s">
        <v>165</v>
      </c>
      <c r="C123" s="32">
        <v>3030</v>
      </c>
      <c r="D123" s="29"/>
      <c r="E123" s="29"/>
      <c r="F123" s="29"/>
      <c r="G123" s="29"/>
      <c r="H123" s="29"/>
      <c r="I123" s="27" t="s">
        <v>96</v>
      </c>
    </row>
    <row r="124" ht="15.15" spans="2:9">
      <c r="B124" s="29" t="s">
        <v>166</v>
      </c>
      <c r="C124" s="32">
        <v>4000</v>
      </c>
      <c r="D124" s="27" t="s">
        <v>96</v>
      </c>
      <c r="E124" s="29"/>
      <c r="F124" s="29"/>
      <c r="G124" s="29"/>
      <c r="H124" s="29"/>
      <c r="I124" s="27" t="s">
        <v>96</v>
      </c>
    </row>
    <row r="125" spans="2:9">
      <c r="B125" s="31" t="s">
        <v>118</v>
      </c>
      <c r="C125" s="33"/>
      <c r="D125" s="31"/>
      <c r="E125" s="31"/>
      <c r="F125" s="31"/>
      <c r="G125" s="31"/>
      <c r="H125" s="31"/>
      <c r="I125" s="31"/>
    </row>
    <row r="126" ht="15.15" spans="2:9">
      <c r="B126" s="29" t="s">
        <v>167</v>
      </c>
      <c r="C126" s="32">
        <v>4010</v>
      </c>
      <c r="D126" s="27">
        <v>610</v>
      </c>
      <c r="E126" s="29"/>
      <c r="F126" s="29"/>
      <c r="G126" s="29"/>
      <c r="H126" s="29"/>
      <c r="I126" s="27" t="s">
        <v>96</v>
      </c>
    </row>
    <row r="127" ht="15.15" spans="2:9">
      <c r="B127" s="29"/>
      <c r="C127" s="39"/>
      <c r="D127" s="29"/>
      <c r="E127" s="29"/>
      <c r="F127" s="29"/>
      <c r="G127" s="29"/>
      <c r="H127" s="29"/>
      <c r="I127" s="29"/>
    </row>
    <row r="128" spans="2:9">
      <c r="B128" s="50"/>
      <c r="C128" s="51"/>
      <c r="D128" s="50"/>
      <c r="E128" s="50"/>
      <c r="F128" s="50"/>
      <c r="G128" s="50"/>
      <c r="H128" s="50"/>
      <c r="I128" s="50"/>
    </row>
    <row r="129" spans="2:2">
      <c r="B129" s="11"/>
    </row>
    <row r="130" ht="17.4" spans="2:2">
      <c r="B130" s="22" t="s">
        <v>168</v>
      </c>
    </row>
    <row r="131" ht="15.15" spans="2:2">
      <c r="B131" s="11"/>
    </row>
    <row r="132" ht="15.15" spans="1:8">
      <c r="A132" s="23" t="s">
        <v>169</v>
      </c>
      <c r="B132" s="24" t="s">
        <v>85</v>
      </c>
      <c r="C132" s="24" t="s">
        <v>170</v>
      </c>
      <c r="D132" s="24" t="s">
        <v>171</v>
      </c>
      <c r="E132" s="25" t="s">
        <v>89</v>
      </c>
      <c r="F132" s="26"/>
      <c r="G132" s="26"/>
      <c r="H132" s="26"/>
    </row>
    <row r="133" ht="53.55" spans="1:8">
      <c r="A133" s="27"/>
      <c r="B133" s="28"/>
      <c r="C133" s="28"/>
      <c r="D133" s="28"/>
      <c r="E133" s="27" t="s">
        <v>256</v>
      </c>
      <c r="F133" s="27" t="s">
        <v>257</v>
      </c>
      <c r="G133" s="27" t="s">
        <v>258</v>
      </c>
      <c r="H133" s="44" t="s">
        <v>94</v>
      </c>
    </row>
    <row r="134" ht="15.15" spans="1:8">
      <c r="A134" s="27">
        <v>1</v>
      </c>
      <c r="B134" s="27">
        <v>2</v>
      </c>
      <c r="C134" s="27">
        <v>3</v>
      </c>
      <c r="D134" s="27">
        <v>4</v>
      </c>
      <c r="E134" s="27">
        <v>5</v>
      </c>
      <c r="F134" s="27">
        <v>6</v>
      </c>
      <c r="G134" s="27">
        <v>7</v>
      </c>
      <c r="H134" s="44">
        <v>8</v>
      </c>
    </row>
    <row r="135" ht="15.15" spans="1:8">
      <c r="A135" s="27">
        <v>1</v>
      </c>
      <c r="B135" s="29" t="s">
        <v>176</v>
      </c>
      <c r="C135" s="27">
        <v>26000</v>
      </c>
      <c r="D135" s="27" t="s">
        <v>96</v>
      </c>
      <c r="E135" s="43" t="e">
        <f>E140+E139</f>
        <v>#REF!</v>
      </c>
      <c r="F135" s="29"/>
      <c r="G135" s="29"/>
      <c r="H135" s="29"/>
    </row>
    <row r="136" spans="1:8">
      <c r="A136" s="31"/>
      <c r="B136" s="31" t="s">
        <v>99</v>
      </c>
      <c r="C136" s="31"/>
      <c r="D136" s="31"/>
      <c r="E136" s="31"/>
      <c r="F136" s="31"/>
      <c r="G136" s="31"/>
      <c r="H136" s="31"/>
    </row>
    <row r="137" ht="129.75" customHeight="1" spans="1:8">
      <c r="A137" s="27" t="s">
        <v>178</v>
      </c>
      <c r="B137" s="29" t="s">
        <v>179</v>
      </c>
      <c r="C137" s="32">
        <v>26100</v>
      </c>
      <c r="D137" s="32" t="s">
        <v>96</v>
      </c>
      <c r="E137" s="36"/>
      <c r="F137" s="36"/>
      <c r="G137" s="36"/>
      <c r="H137" s="36"/>
    </row>
    <row r="138" ht="40.95" spans="1:8">
      <c r="A138" s="27" t="s">
        <v>180</v>
      </c>
      <c r="B138" s="29" t="s">
        <v>181</v>
      </c>
      <c r="C138" s="32">
        <v>26200</v>
      </c>
      <c r="D138" s="32" t="s">
        <v>96</v>
      </c>
      <c r="E138" s="36"/>
      <c r="F138" s="36"/>
      <c r="G138" s="36"/>
      <c r="H138" s="36"/>
    </row>
    <row r="139" ht="40.95" spans="1:8">
      <c r="A139" s="27" t="s">
        <v>182</v>
      </c>
      <c r="B139" s="29" t="s">
        <v>183</v>
      </c>
      <c r="C139" s="32">
        <v>26300</v>
      </c>
      <c r="D139" s="32" t="s">
        <v>96</v>
      </c>
      <c r="E139" s="46" t="e">
        <f>Свод!#REF!+Свод!#REF!+Свод!#REF!</f>
        <v>#REF!</v>
      </c>
      <c r="F139" s="36"/>
      <c r="G139" s="36"/>
      <c r="H139" s="36"/>
    </row>
    <row r="140" ht="40.95" spans="1:8">
      <c r="A140" s="27" t="s">
        <v>193</v>
      </c>
      <c r="B140" s="29" t="s">
        <v>194</v>
      </c>
      <c r="C140" s="32">
        <v>26400</v>
      </c>
      <c r="D140" s="32" t="s">
        <v>96</v>
      </c>
      <c r="E140" s="37" t="e">
        <f>E142+E146+E150+E155</f>
        <v>#REF!</v>
      </c>
      <c r="F140" s="36"/>
      <c r="G140" s="36"/>
      <c r="H140" s="36"/>
    </row>
    <row r="141" spans="1:8">
      <c r="A141" s="31"/>
      <c r="B141" s="31" t="s">
        <v>99</v>
      </c>
      <c r="C141" s="33"/>
      <c r="D141" s="33"/>
      <c r="E141" s="31"/>
      <c r="F141" s="31"/>
      <c r="G141" s="31"/>
      <c r="H141" s="31"/>
    </row>
    <row r="142" ht="27.15" spans="1:8">
      <c r="A142" s="53" t="s">
        <v>195</v>
      </c>
      <c r="B142" s="29" t="s">
        <v>196</v>
      </c>
      <c r="C142" s="32">
        <v>26410</v>
      </c>
      <c r="D142" s="32" t="s">
        <v>96</v>
      </c>
      <c r="E142" s="43" t="e">
        <f>E144</f>
        <v>#REF!</v>
      </c>
      <c r="F142" s="29"/>
      <c r="G142" s="29"/>
      <c r="H142" s="29"/>
    </row>
    <row r="143" spans="1:8">
      <c r="A143" s="31"/>
      <c r="B143" s="31" t="s">
        <v>99</v>
      </c>
      <c r="C143" s="33"/>
      <c r="D143" s="33"/>
      <c r="E143" s="31"/>
      <c r="F143" s="31"/>
      <c r="G143" s="31"/>
      <c r="H143" s="31"/>
    </row>
    <row r="144" ht="15.15" spans="1:8">
      <c r="A144" s="27" t="s">
        <v>197</v>
      </c>
      <c r="B144" s="29" t="s">
        <v>198</v>
      </c>
      <c r="C144" s="32">
        <v>26411</v>
      </c>
      <c r="D144" s="32" t="s">
        <v>96</v>
      </c>
      <c r="E144" s="47" t="e">
        <f>Свод!#REF!+Свод!#REF!+Свод!#REF!-Свод!#REF!</f>
        <v>#REF!</v>
      </c>
      <c r="F144" s="29"/>
      <c r="G144" s="29"/>
      <c r="H144" s="29"/>
    </row>
    <row r="145" ht="15.15" spans="1:8">
      <c r="A145" s="27" t="s">
        <v>199</v>
      </c>
      <c r="B145" s="29" t="s">
        <v>200</v>
      </c>
      <c r="C145" s="32">
        <v>26412</v>
      </c>
      <c r="D145" s="32" t="s">
        <v>96</v>
      </c>
      <c r="E145" s="29"/>
      <c r="F145" s="29"/>
      <c r="G145" s="29"/>
      <c r="H145" s="29"/>
    </row>
    <row r="146" ht="27.15" spans="1:8">
      <c r="A146" s="27" t="s">
        <v>201</v>
      </c>
      <c r="B146" s="29" t="s">
        <v>202</v>
      </c>
      <c r="C146" s="32">
        <v>26420</v>
      </c>
      <c r="D146" s="32" t="s">
        <v>96</v>
      </c>
      <c r="E146" s="54" t="e">
        <f>E148</f>
        <v>#REF!</v>
      </c>
      <c r="F146" s="29"/>
      <c r="G146" s="29"/>
      <c r="H146" s="29"/>
    </row>
    <row r="147" spans="1:8">
      <c r="A147" s="31"/>
      <c r="B147" s="31" t="s">
        <v>99</v>
      </c>
      <c r="C147" s="33"/>
      <c r="D147" s="33"/>
      <c r="E147" s="31"/>
      <c r="F147" s="31"/>
      <c r="G147" s="31"/>
      <c r="H147" s="31"/>
    </row>
    <row r="148" ht="15.15" spans="1:8">
      <c r="A148" s="27" t="s">
        <v>203</v>
      </c>
      <c r="B148" s="29" t="s">
        <v>198</v>
      </c>
      <c r="C148" s="32">
        <v>26421</v>
      </c>
      <c r="D148" s="32" t="s">
        <v>96</v>
      </c>
      <c r="E148" s="49" t="e">
        <f>Свод!#REF!+Свод!#REF!+Свод!#REF!-Свод!#REF!</f>
        <v>#REF!</v>
      </c>
      <c r="F148" s="29"/>
      <c r="G148" s="29"/>
      <c r="H148" s="29"/>
    </row>
    <row r="149" ht="15.15" spans="1:8">
      <c r="A149" s="27" t="s">
        <v>205</v>
      </c>
      <c r="B149" s="29" t="s">
        <v>200</v>
      </c>
      <c r="C149" s="32">
        <v>26422</v>
      </c>
      <c r="D149" s="32" t="s">
        <v>96</v>
      </c>
      <c r="E149" s="29"/>
      <c r="F149" s="29"/>
      <c r="G149" s="29"/>
      <c r="H149" s="29"/>
    </row>
    <row r="150" ht="27.75" spans="1:8">
      <c r="A150" s="27" t="s">
        <v>206</v>
      </c>
      <c r="B150" s="29" t="s">
        <v>207</v>
      </c>
      <c r="C150" s="32">
        <v>26430</v>
      </c>
      <c r="D150" s="32" t="s">
        <v>96</v>
      </c>
      <c r="E150" s="42" t="e">
        <f>Свод!#REF!</f>
        <v>#REF!</v>
      </c>
      <c r="F150" s="29"/>
      <c r="G150" s="29"/>
      <c r="H150" s="29"/>
    </row>
    <row r="151" ht="15.15" spans="1:8">
      <c r="A151" s="27" t="s">
        <v>212</v>
      </c>
      <c r="B151" s="29" t="s">
        <v>213</v>
      </c>
      <c r="C151" s="32">
        <v>26440</v>
      </c>
      <c r="D151" s="32" t="s">
        <v>96</v>
      </c>
      <c r="E151" s="29"/>
      <c r="F151" s="29"/>
      <c r="G151" s="29"/>
      <c r="H151" s="29"/>
    </row>
    <row r="152" spans="1:8">
      <c r="A152" s="31"/>
      <c r="B152" s="31" t="s">
        <v>99</v>
      </c>
      <c r="C152" s="33"/>
      <c r="D152" s="33"/>
      <c r="E152" s="31"/>
      <c r="F152" s="31"/>
      <c r="G152" s="31"/>
      <c r="H152" s="31"/>
    </row>
    <row r="153" ht="15.15" spans="1:8">
      <c r="A153" s="27" t="s">
        <v>214</v>
      </c>
      <c r="B153" s="29" t="s">
        <v>198</v>
      </c>
      <c r="C153" s="32">
        <v>26441</v>
      </c>
      <c r="D153" s="32" t="s">
        <v>96</v>
      </c>
      <c r="E153" s="29"/>
      <c r="F153" s="29"/>
      <c r="G153" s="29"/>
      <c r="H153" s="29"/>
    </row>
    <row r="154" ht="15.15" spans="1:8">
      <c r="A154" s="27" t="s">
        <v>215</v>
      </c>
      <c r="B154" s="29" t="s">
        <v>200</v>
      </c>
      <c r="C154" s="32">
        <v>26442</v>
      </c>
      <c r="D154" s="32" t="s">
        <v>96</v>
      </c>
      <c r="E154" s="29"/>
      <c r="F154" s="29"/>
      <c r="G154" s="29"/>
      <c r="H154" s="29"/>
    </row>
    <row r="155" ht="15.15" spans="1:8">
      <c r="A155" s="27" t="s">
        <v>216</v>
      </c>
      <c r="B155" s="29" t="s">
        <v>217</v>
      </c>
      <c r="C155" s="32">
        <v>26450</v>
      </c>
      <c r="D155" s="32" t="s">
        <v>96</v>
      </c>
      <c r="E155" s="43" t="e">
        <f>E161</f>
        <v>#REF!</v>
      </c>
      <c r="F155" s="29"/>
      <c r="G155" s="29"/>
      <c r="H155" s="29"/>
    </row>
    <row r="156" ht="15.15" spans="1:1">
      <c r="A156" s="11"/>
    </row>
    <row r="157" ht="15.15" spans="1:8">
      <c r="A157" s="23" t="s">
        <v>169</v>
      </c>
      <c r="B157" s="24" t="s">
        <v>85</v>
      </c>
      <c r="C157" s="24" t="s">
        <v>170</v>
      </c>
      <c r="D157" s="24" t="s">
        <v>171</v>
      </c>
      <c r="E157" s="25" t="s">
        <v>89</v>
      </c>
      <c r="F157" s="26"/>
      <c r="G157" s="26"/>
      <c r="H157" s="26"/>
    </row>
    <row r="158" ht="53.55" spans="1:8">
      <c r="A158" s="27"/>
      <c r="B158" s="28"/>
      <c r="C158" s="28"/>
      <c r="D158" s="28"/>
      <c r="E158" s="27" t="s">
        <v>259</v>
      </c>
      <c r="F158" s="27" t="s">
        <v>257</v>
      </c>
      <c r="G158" s="27" t="s">
        <v>258</v>
      </c>
      <c r="H158" s="44" t="s">
        <v>94</v>
      </c>
    </row>
    <row r="159" ht="15.15" spans="1:8">
      <c r="A159" s="27">
        <v>1</v>
      </c>
      <c r="B159" s="27">
        <v>2</v>
      </c>
      <c r="C159" s="27">
        <v>3</v>
      </c>
      <c r="D159" s="27">
        <v>4</v>
      </c>
      <c r="E159" s="27">
        <v>5</v>
      </c>
      <c r="F159" s="27">
        <v>6</v>
      </c>
      <c r="G159" s="27">
        <v>7</v>
      </c>
      <c r="H159" s="44">
        <v>8</v>
      </c>
    </row>
    <row r="160" spans="1:8">
      <c r="A160" s="31"/>
      <c r="B160" s="31" t="s">
        <v>99</v>
      </c>
      <c r="C160" s="31"/>
      <c r="D160" s="33"/>
      <c r="E160" s="31"/>
      <c r="F160" s="31"/>
      <c r="G160" s="31"/>
      <c r="H160" s="31"/>
    </row>
    <row r="161" ht="15.15" spans="1:8">
      <c r="A161" s="27" t="s">
        <v>260</v>
      </c>
      <c r="B161" s="29" t="s">
        <v>198</v>
      </c>
      <c r="C161" s="32">
        <v>26451</v>
      </c>
      <c r="D161" s="32" t="s">
        <v>96</v>
      </c>
      <c r="E161" s="47" t="e">
        <f>Свод!#REF!+Свод!#REF!-Свод!#REF!</f>
        <v>#REF!</v>
      </c>
      <c r="F161" s="29"/>
      <c r="G161" s="29"/>
      <c r="H161" s="29"/>
    </row>
    <row r="162" ht="15.15" spans="1:8">
      <c r="A162" s="27" t="s">
        <v>222</v>
      </c>
      <c r="B162" s="29" t="s">
        <v>192</v>
      </c>
      <c r="C162" s="32">
        <v>26452</v>
      </c>
      <c r="D162" s="32" t="s">
        <v>96</v>
      </c>
      <c r="E162" s="29"/>
      <c r="F162" s="29"/>
      <c r="G162" s="29"/>
      <c r="H162" s="29"/>
    </row>
    <row r="163" ht="40.95" spans="1:8">
      <c r="A163" s="27" t="s">
        <v>223</v>
      </c>
      <c r="B163" s="29" t="s">
        <v>224</v>
      </c>
      <c r="C163" s="32">
        <v>26500</v>
      </c>
      <c r="D163" s="32" t="s">
        <v>96</v>
      </c>
      <c r="E163" s="43" t="e">
        <f>E140</f>
        <v>#REF!</v>
      </c>
      <c r="F163" s="29"/>
      <c r="G163" s="29"/>
      <c r="H163" s="29"/>
    </row>
    <row r="164" ht="15.15" spans="1:8">
      <c r="A164" s="29"/>
      <c r="B164" s="29" t="s">
        <v>226</v>
      </c>
      <c r="C164" s="32">
        <v>26510</v>
      </c>
      <c r="D164" s="39"/>
      <c r="E164" s="43" t="e">
        <f>E163</f>
        <v>#REF!</v>
      </c>
      <c r="F164" s="29"/>
      <c r="G164" s="29"/>
      <c r="H164" s="29"/>
    </row>
    <row r="165" ht="40.35" spans="1:8">
      <c r="A165" s="27" t="s">
        <v>228</v>
      </c>
      <c r="B165" s="29" t="s">
        <v>229</v>
      </c>
      <c r="C165" s="32">
        <v>26600</v>
      </c>
      <c r="D165" s="32" t="s">
        <v>96</v>
      </c>
      <c r="E165" s="29"/>
      <c r="F165" s="29"/>
      <c r="G165" s="29"/>
      <c r="H165" s="29"/>
    </row>
    <row r="166" ht="15.15" spans="1:8">
      <c r="A166" s="29"/>
      <c r="B166" s="29" t="s">
        <v>226</v>
      </c>
      <c r="C166" s="32">
        <v>26610</v>
      </c>
      <c r="D166" s="39"/>
      <c r="E166" s="29"/>
      <c r="F166" s="29"/>
      <c r="G166" s="29"/>
      <c r="H166" s="29"/>
    </row>
    <row r="167" spans="1:1">
      <c r="A167" s="11"/>
    </row>
    <row r="168" spans="1:1">
      <c r="A168" s="1" t="s">
        <v>230</v>
      </c>
    </row>
    <row r="169" spans="1:1">
      <c r="A169" s="1" t="s">
        <v>261</v>
      </c>
    </row>
    <row r="170" spans="1:1">
      <c r="A170" s="1" t="s">
        <v>233</v>
      </c>
    </row>
    <row r="171" spans="1:1">
      <c r="A171" s="1"/>
    </row>
    <row r="172" spans="1:2">
      <c r="A172" s="1" t="s">
        <v>234</v>
      </c>
      <c r="B172" s="55"/>
    </row>
    <row r="173" spans="1:1">
      <c r="A173" s="1" t="s">
        <v>235</v>
      </c>
    </row>
    <row r="174" spans="1:1">
      <c r="A174" s="1" t="s">
        <v>262</v>
      </c>
    </row>
    <row r="175" spans="1:1">
      <c r="A175" s="11"/>
    </row>
    <row r="176" spans="1:1">
      <c r="A176" s="11"/>
    </row>
  </sheetData>
  <mergeCells count="29">
    <mergeCell ref="B10:F10"/>
    <mergeCell ref="B13:F13"/>
    <mergeCell ref="F27:I27"/>
    <mergeCell ref="F37:I37"/>
    <mergeCell ref="F74:I74"/>
    <mergeCell ref="F110:I110"/>
    <mergeCell ref="E132:H132"/>
    <mergeCell ref="E157:H157"/>
    <mergeCell ref="A132:A133"/>
    <mergeCell ref="A157:A158"/>
    <mergeCell ref="B27:B28"/>
    <mergeCell ref="B37:B38"/>
    <mergeCell ref="B74:B75"/>
    <mergeCell ref="B110:B111"/>
    <mergeCell ref="B132:B133"/>
    <mergeCell ref="B157:B158"/>
    <mergeCell ref="C27:C28"/>
    <mergeCell ref="C37:C38"/>
    <mergeCell ref="C74:C75"/>
    <mergeCell ref="C110:C111"/>
    <mergeCell ref="C132:C133"/>
    <mergeCell ref="C157:C158"/>
    <mergeCell ref="D27:D28"/>
    <mergeCell ref="D37:D38"/>
    <mergeCell ref="D74:D75"/>
    <mergeCell ref="D110:D111"/>
    <mergeCell ref="D132:D133"/>
    <mergeCell ref="D157:D158"/>
    <mergeCell ref="E37:E38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"/>
  <sheetViews>
    <sheetView topLeftCell="A4" workbookViewId="0">
      <selection activeCell="E9" sqref="E9"/>
    </sheetView>
  </sheetViews>
  <sheetFormatPr defaultColWidth="9" defaultRowHeight="14.4"/>
  <cols>
    <col min="1" max="1" width="8.57407407407407" customWidth="1"/>
    <col min="2" max="2" width="69.287037037037" customWidth="1"/>
    <col min="4" max="4" width="12" customWidth="1"/>
    <col min="5" max="5" width="12.4259259259259" customWidth="1"/>
    <col min="6" max="6" width="12.712962962963" customWidth="1"/>
    <col min="7" max="7" width="12.1388888888889" customWidth="1"/>
    <col min="8" max="8" width="12" customWidth="1"/>
    <col min="9" max="9" width="10.712962962963" customWidth="1"/>
  </cols>
  <sheetData>
    <row r="1" ht="15.6" spans="2:4">
      <c r="B1" s="1" t="s">
        <v>54</v>
      </c>
      <c r="D1" s="2" t="s">
        <v>55</v>
      </c>
    </row>
    <row r="2" spans="2:8">
      <c r="B2" s="1" t="s">
        <v>56</v>
      </c>
      <c r="D2" s="3" t="s">
        <v>57</v>
      </c>
      <c r="E2" s="3"/>
      <c r="F2" s="4"/>
      <c r="G2" s="4"/>
      <c r="H2" s="4"/>
    </row>
    <row r="3" spans="2:7">
      <c r="B3" s="5"/>
      <c r="C3" s="5"/>
      <c r="D3" s="5"/>
      <c r="E3" s="5" t="s">
        <v>58</v>
      </c>
      <c r="F3" s="5"/>
      <c r="G3" s="5"/>
    </row>
    <row r="4" spans="2:8">
      <c r="B4" s="1" t="s">
        <v>56</v>
      </c>
      <c r="D4" s="6" t="s">
        <v>59</v>
      </c>
      <c r="E4" s="6"/>
      <c r="F4" s="7"/>
      <c r="G4" s="7"/>
      <c r="H4" s="7"/>
    </row>
    <row r="5" spans="2:5">
      <c r="B5" s="8" t="s">
        <v>60</v>
      </c>
      <c r="E5" s="8"/>
    </row>
    <row r="6" ht="15.15" spans="2:8">
      <c r="B6" s="1" t="s">
        <v>61</v>
      </c>
      <c r="D6" s="9"/>
      <c r="E6" s="9"/>
      <c r="F6" s="9"/>
      <c r="G6" s="10" t="s">
        <v>245</v>
      </c>
      <c r="H6" s="9"/>
    </row>
    <row r="7" spans="2:2">
      <c r="B7" s="1" t="s">
        <v>63</v>
      </c>
    </row>
    <row r="8" spans="2:4">
      <c r="B8" s="1" t="s">
        <v>64</v>
      </c>
      <c r="D8" t="s">
        <v>246</v>
      </c>
    </row>
    <row r="9" spans="2:2">
      <c r="B9" s="11"/>
    </row>
    <row r="10" ht="15.6" spans="2:6">
      <c r="B10" s="12" t="s">
        <v>247</v>
      </c>
      <c r="C10" s="12"/>
      <c r="D10" s="12"/>
      <c r="E10" s="12"/>
      <c r="F10" s="12"/>
    </row>
    <row r="11" spans="2:8">
      <c r="B11" s="1" t="s">
        <v>66</v>
      </c>
      <c r="H11" s="13" t="s">
        <v>67</v>
      </c>
    </row>
    <row r="12" spans="2:8">
      <c r="B12" s="1" t="s">
        <v>68</v>
      </c>
      <c r="H12" s="13"/>
    </row>
    <row r="13" spans="2:8">
      <c r="B13" s="14" t="s">
        <v>248</v>
      </c>
      <c r="C13" s="14"/>
      <c r="D13" s="14"/>
      <c r="E13" s="14"/>
      <c r="F13" s="14"/>
      <c r="G13" s="15" t="s">
        <v>69</v>
      </c>
      <c r="H13" s="16"/>
    </row>
    <row r="14" spans="2:8">
      <c r="B14" s="1"/>
      <c r="F14" s="17" t="s">
        <v>70</v>
      </c>
      <c r="H14" s="18">
        <v>35320861</v>
      </c>
    </row>
    <row r="15" spans="2:8">
      <c r="B15" s="1" t="s">
        <v>71</v>
      </c>
      <c r="H15" s="13"/>
    </row>
    <row r="16" spans="2:8">
      <c r="B16" s="1" t="s">
        <v>72</v>
      </c>
      <c r="G16" s="15" t="s">
        <v>73</v>
      </c>
      <c r="H16" s="18">
        <v>904</v>
      </c>
    </row>
    <row r="17" spans="2:8">
      <c r="B17" s="1" t="s">
        <v>74</v>
      </c>
      <c r="F17" t="s">
        <v>75</v>
      </c>
      <c r="H17" s="13"/>
    </row>
    <row r="18" spans="2:8">
      <c r="B18" s="19" t="s">
        <v>76</v>
      </c>
      <c r="H18" s="20"/>
    </row>
    <row r="19" spans="2:8">
      <c r="B19" s="1" t="s">
        <v>77</v>
      </c>
      <c r="F19" t="s">
        <v>70</v>
      </c>
      <c r="H19" s="13"/>
    </row>
    <row r="20" spans="2:8">
      <c r="B20" s="1" t="s">
        <v>78</v>
      </c>
      <c r="G20" s="15" t="s">
        <v>79</v>
      </c>
      <c r="H20" s="13"/>
    </row>
    <row r="21" spans="2:8">
      <c r="B21" s="1" t="s">
        <v>249</v>
      </c>
      <c r="G21" s="15" t="s">
        <v>81</v>
      </c>
      <c r="H21" s="18">
        <v>910501001</v>
      </c>
    </row>
    <row r="22" spans="2:8">
      <c r="B22" s="1" t="s">
        <v>82</v>
      </c>
      <c r="G22" s="15" t="s">
        <v>83</v>
      </c>
      <c r="H22" s="18">
        <v>383</v>
      </c>
    </row>
    <row r="23" spans="2:8">
      <c r="B23" s="1"/>
      <c r="G23" s="15"/>
      <c r="H23" s="21"/>
    </row>
    <row r="24" spans="2:2">
      <c r="B24" s="1" t="s">
        <v>68</v>
      </c>
    </row>
    <row r="25" ht="15.6" spans="2:2">
      <c r="B25" s="22" t="s">
        <v>84</v>
      </c>
    </row>
    <row r="26" ht="15.15"/>
    <row r="27" ht="26.25" customHeight="1" spans="2:9">
      <c r="B27" s="23" t="s">
        <v>85</v>
      </c>
      <c r="C27" s="24" t="s">
        <v>86</v>
      </c>
      <c r="D27" s="24" t="s">
        <v>87</v>
      </c>
      <c r="E27" s="23" t="s">
        <v>88</v>
      </c>
      <c r="F27" s="25" t="s">
        <v>89</v>
      </c>
      <c r="G27" s="26"/>
      <c r="H27" s="26"/>
      <c r="I27" s="26"/>
    </row>
    <row r="28" ht="90" customHeight="1" spans="2:9">
      <c r="B28" s="27"/>
      <c r="C28" s="28"/>
      <c r="D28" s="28"/>
      <c r="E28" s="27" t="s">
        <v>90</v>
      </c>
      <c r="F28" s="27" t="s">
        <v>250</v>
      </c>
      <c r="G28" s="27" t="s">
        <v>251</v>
      </c>
      <c r="H28" s="27" t="s">
        <v>252</v>
      </c>
      <c r="I28" s="44" t="s">
        <v>94</v>
      </c>
    </row>
    <row r="29" ht="15.15" spans="2:9">
      <c r="B29" s="27">
        <v>1</v>
      </c>
      <c r="C29" s="27">
        <v>2</v>
      </c>
      <c r="D29" s="27">
        <v>3</v>
      </c>
      <c r="E29" s="27">
        <v>4</v>
      </c>
      <c r="F29" s="27">
        <v>5</v>
      </c>
      <c r="G29" s="27">
        <v>6</v>
      </c>
      <c r="H29" s="27">
        <v>7</v>
      </c>
      <c r="I29" s="44">
        <v>8</v>
      </c>
    </row>
    <row r="30" ht="15.15" spans="2:9">
      <c r="B30" s="29" t="s">
        <v>95</v>
      </c>
      <c r="C30" s="27">
        <v>1</v>
      </c>
      <c r="D30" s="27" t="s">
        <v>96</v>
      </c>
      <c r="E30" s="27" t="s">
        <v>96</v>
      </c>
      <c r="F30" s="29"/>
      <c r="G30" s="29"/>
      <c r="H30" s="29"/>
      <c r="I30" s="29"/>
    </row>
    <row r="31" ht="15.15" spans="2:9">
      <c r="B31" s="29" t="s">
        <v>97</v>
      </c>
      <c r="C31" s="27">
        <v>2</v>
      </c>
      <c r="D31" s="27" t="s">
        <v>96</v>
      </c>
      <c r="E31" s="27" t="s">
        <v>96</v>
      </c>
      <c r="F31" s="29"/>
      <c r="G31" s="29"/>
      <c r="H31" s="29"/>
      <c r="I31" s="29"/>
    </row>
    <row r="32" ht="15.15" spans="2:9">
      <c r="B32" s="29" t="s">
        <v>98</v>
      </c>
      <c r="C32" s="27">
        <v>1000</v>
      </c>
      <c r="D32" s="29"/>
      <c r="E32" s="30"/>
      <c r="F32" s="29" t="e">
        <f>F34+F40+F45+F47+F49+F54</f>
        <v>#REF!</v>
      </c>
      <c r="G32" s="29">
        <f t="shared" ref="G32:I32" si="0">G34+G40+G45+G47+G49+G54</f>
        <v>0</v>
      </c>
      <c r="H32" s="29">
        <f t="shared" si="0"/>
        <v>0</v>
      </c>
      <c r="I32" s="29">
        <f t="shared" si="0"/>
        <v>0</v>
      </c>
    </row>
    <row r="33" spans="2:9">
      <c r="B33" s="31" t="s">
        <v>99</v>
      </c>
      <c r="C33" s="31"/>
      <c r="D33" s="31"/>
      <c r="E33" s="31"/>
      <c r="F33" s="31"/>
      <c r="G33" s="31"/>
      <c r="H33" s="31"/>
      <c r="I33" s="31"/>
    </row>
    <row r="34" ht="15.15" spans="2:9">
      <c r="B34" s="29" t="s">
        <v>100</v>
      </c>
      <c r="C34" s="27">
        <v>1100</v>
      </c>
      <c r="D34" s="27">
        <v>120</v>
      </c>
      <c r="E34" s="29"/>
      <c r="F34" s="29">
        <f>F35</f>
        <v>0</v>
      </c>
      <c r="G34" s="29"/>
      <c r="H34" s="29"/>
      <c r="I34" s="29"/>
    </row>
    <row r="35" ht="15.15" spans="2:9">
      <c r="B35" s="29" t="s">
        <v>101</v>
      </c>
      <c r="C35" s="27">
        <v>1110</v>
      </c>
      <c r="D35" s="29"/>
      <c r="E35" s="29"/>
      <c r="F35" s="29"/>
      <c r="G35" s="29"/>
      <c r="H35" s="29"/>
      <c r="I35" s="29"/>
    </row>
    <row r="36" ht="15.15"/>
    <row r="37" ht="26.25" customHeight="1" spans="2:9">
      <c r="B37" s="23" t="s">
        <v>85</v>
      </c>
      <c r="C37" s="24" t="s">
        <v>86</v>
      </c>
      <c r="D37" s="24" t="s">
        <v>87</v>
      </c>
      <c r="E37" s="24" t="s">
        <v>102</v>
      </c>
      <c r="F37" s="25" t="s">
        <v>89</v>
      </c>
      <c r="G37" s="26"/>
      <c r="H37" s="26"/>
      <c r="I37" s="26"/>
    </row>
    <row r="38" ht="53.55" spans="2:9">
      <c r="B38" s="27"/>
      <c r="C38" s="28"/>
      <c r="D38" s="28"/>
      <c r="E38" s="28"/>
      <c r="F38" s="27" t="s">
        <v>250</v>
      </c>
      <c r="G38" s="27" t="s">
        <v>251</v>
      </c>
      <c r="H38" s="27" t="s">
        <v>252</v>
      </c>
      <c r="I38" s="44" t="s">
        <v>94</v>
      </c>
    </row>
    <row r="39" ht="15.15" spans="2:9">
      <c r="B39" s="27">
        <v>1</v>
      </c>
      <c r="C39" s="27">
        <v>2</v>
      </c>
      <c r="D39" s="27">
        <v>3</v>
      </c>
      <c r="E39" s="27">
        <v>4</v>
      </c>
      <c r="F39" s="27">
        <v>5</v>
      </c>
      <c r="G39" s="27">
        <v>6</v>
      </c>
      <c r="H39" s="27">
        <v>7</v>
      </c>
      <c r="I39" s="44">
        <v>8</v>
      </c>
    </row>
    <row r="40" ht="15.15" spans="2:9">
      <c r="B40" s="29" t="s">
        <v>103</v>
      </c>
      <c r="C40" s="32">
        <v>1200</v>
      </c>
      <c r="D40" s="32">
        <v>130</v>
      </c>
      <c r="E40" s="30"/>
      <c r="F40" s="30" t="e">
        <f>F42+F44</f>
        <v>#REF!</v>
      </c>
      <c r="G40" s="29"/>
      <c r="H40" s="29"/>
      <c r="I40" s="29"/>
    </row>
    <row r="41" spans="2:9">
      <c r="B41" s="31" t="s">
        <v>99</v>
      </c>
      <c r="C41" s="33"/>
      <c r="D41" s="33"/>
      <c r="E41" s="31"/>
      <c r="F41" s="31"/>
      <c r="G41" s="31"/>
      <c r="H41" s="31"/>
      <c r="I41" s="31"/>
    </row>
    <row r="42" ht="40.35" spans="2:11">
      <c r="B42" s="29" t="s">
        <v>104</v>
      </c>
      <c r="C42" s="32">
        <v>1210</v>
      </c>
      <c r="D42" s="32">
        <v>130</v>
      </c>
      <c r="E42" s="34"/>
      <c r="F42" s="35" t="e">
        <f>Свод!#REF!</f>
        <v>#REF!</v>
      </c>
      <c r="G42" s="29"/>
      <c r="H42" s="29"/>
      <c r="I42" s="29"/>
      <c r="K42" s="45" t="s">
        <v>105</v>
      </c>
    </row>
    <row r="43" ht="40.35" spans="2:11">
      <c r="B43" s="29" t="s">
        <v>106</v>
      </c>
      <c r="C43" s="32">
        <v>1220</v>
      </c>
      <c r="D43" s="32">
        <v>130</v>
      </c>
      <c r="E43" s="36"/>
      <c r="F43" s="29"/>
      <c r="G43" s="29"/>
      <c r="H43" s="29"/>
      <c r="I43" s="29"/>
      <c r="K43" s="45"/>
    </row>
    <row r="44" ht="15.15" spans="2:11">
      <c r="B44" s="29" t="s">
        <v>107</v>
      </c>
      <c r="C44" s="32">
        <v>1230</v>
      </c>
      <c r="D44" s="32">
        <v>130</v>
      </c>
      <c r="E44" s="37"/>
      <c r="F44" s="38" t="e">
        <f>Свод!#REF!</f>
        <v>#REF!</v>
      </c>
      <c r="G44" s="29"/>
      <c r="H44" s="29"/>
      <c r="I44" s="29"/>
      <c r="K44" s="45" t="s">
        <v>108</v>
      </c>
    </row>
    <row r="45" ht="15.15" spans="2:11">
      <c r="B45" s="29" t="s">
        <v>109</v>
      </c>
      <c r="C45" s="32">
        <v>1300</v>
      </c>
      <c r="D45" s="32">
        <v>140</v>
      </c>
      <c r="E45" s="37"/>
      <c r="F45" s="38" t="e">
        <f>Свод!#REF!</f>
        <v>#REF!</v>
      </c>
      <c r="G45" s="29"/>
      <c r="H45" s="29"/>
      <c r="I45" s="29"/>
      <c r="K45" s="45" t="s">
        <v>108</v>
      </c>
    </row>
    <row r="46" ht="15.15" spans="2:11">
      <c r="B46" s="29" t="s">
        <v>99</v>
      </c>
      <c r="C46" s="32">
        <v>1310</v>
      </c>
      <c r="D46" s="32">
        <v>140</v>
      </c>
      <c r="E46" s="36"/>
      <c r="F46" s="29"/>
      <c r="G46" s="29"/>
      <c r="H46" s="29"/>
      <c r="I46" s="29"/>
      <c r="K46" s="45"/>
    </row>
    <row r="47" ht="19.5" customHeight="1" spans="2:11">
      <c r="B47" s="29" t="s">
        <v>110</v>
      </c>
      <c r="C47" s="32">
        <v>1400</v>
      </c>
      <c r="D47" s="32">
        <v>150</v>
      </c>
      <c r="E47" s="36"/>
      <c r="F47" s="29"/>
      <c r="G47" s="29"/>
      <c r="H47" s="29"/>
      <c r="I47" s="29"/>
      <c r="K47" s="45"/>
    </row>
    <row r="48" ht="15.15" spans="2:11">
      <c r="B48" s="29" t="s">
        <v>99</v>
      </c>
      <c r="C48" s="39"/>
      <c r="D48" s="39"/>
      <c r="E48" s="36"/>
      <c r="F48" s="29"/>
      <c r="G48" s="29"/>
      <c r="H48" s="29"/>
      <c r="I48" s="29"/>
      <c r="K48" s="45"/>
    </row>
    <row r="49" ht="15.15" spans="2:11">
      <c r="B49" s="29" t="s">
        <v>114</v>
      </c>
      <c r="C49" s="32">
        <v>1500</v>
      </c>
      <c r="D49" s="32">
        <v>180</v>
      </c>
      <c r="E49" s="40"/>
      <c r="F49" s="30" t="e">
        <f>F51+F52</f>
        <v>#REF!</v>
      </c>
      <c r="G49" s="29"/>
      <c r="H49" s="29"/>
      <c r="I49" s="29"/>
      <c r="K49" s="45" t="s">
        <v>112</v>
      </c>
    </row>
    <row r="50" spans="2:11">
      <c r="B50" s="31" t="s">
        <v>99</v>
      </c>
      <c r="C50" s="33"/>
      <c r="D50" s="33"/>
      <c r="E50" s="41"/>
      <c r="F50" s="31"/>
      <c r="G50" s="31"/>
      <c r="H50" s="31"/>
      <c r="I50" s="31"/>
      <c r="K50" s="45"/>
    </row>
    <row r="51" ht="15.15" spans="2:11">
      <c r="B51" s="29" t="s">
        <v>111</v>
      </c>
      <c r="C51" s="32">
        <v>1510</v>
      </c>
      <c r="D51" s="32">
        <v>180</v>
      </c>
      <c r="E51" s="40"/>
      <c r="F51" s="42" t="e">
        <f>Свод!#REF!</f>
        <v>#REF!</v>
      </c>
      <c r="G51" s="29"/>
      <c r="H51" s="29"/>
      <c r="I51" s="29"/>
      <c r="K51" s="45"/>
    </row>
    <row r="52" ht="15.15" spans="2:11">
      <c r="B52" s="29" t="s">
        <v>113</v>
      </c>
      <c r="C52" s="32">
        <v>1520</v>
      </c>
      <c r="D52" s="32">
        <v>180</v>
      </c>
      <c r="E52" s="30"/>
      <c r="F52" s="42" t="e">
        <f>Свод!#REF!</f>
        <v>#REF!</v>
      </c>
      <c r="G52" s="29"/>
      <c r="H52" s="29"/>
      <c r="I52" s="29"/>
      <c r="K52" s="45" t="s">
        <v>115</v>
      </c>
    </row>
    <row r="53" ht="15.15" spans="2:9">
      <c r="B53" s="29"/>
      <c r="C53" s="39"/>
      <c r="D53" s="39"/>
      <c r="E53" s="29"/>
      <c r="F53" s="29"/>
      <c r="G53" s="29"/>
      <c r="H53" s="29"/>
      <c r="I53" s="29"/>
    </row>
    <row r="54" ht="15.15" spans="2:9">
      <c r="B54" s="29" t="s">
        <v>116</v>
      </c>
      <c r="C54" s="32">
        <v>1900</v>
      </c>
      <c r="D54" s="39"/>
      <c r="E54" s="29"/>
      <c r="F54" s="29"/>
      <c r="G54" s="29"/>
      <c r="H54" s="29"/>
      <c r="I54" s="29"/>
    </row>
    <row r="55" ht="15.15" spans="2:9">
      <c r="B55" s="29" t="s">
        <v>99</v>
      </c>
      <c r="C55" s="39"/>
      <c r="D55" s="39"/>
      <c r="E55" s="29"/>
      <c r="F55" s="29"/>
      <c r="G55" s="29"/>
      <c r="H55" s="29"/>
      <c r="I55" s="29"/>
    </row>
    <row r="56" ht="15.15" spans="2:9">
      <c r="B56" s="29"/>
      <c r="C56" s="39"/>
      <c r="D56" s="39"/>
      <c r="E56" s="29"/>
      <c r="F56" s="29"/>
      <c r="G56" s="29"/>
      <c r="H56" s="29"/>
      <c r="I56" s="29"/>
    </row>
    <row r="57" ht="15.15" spans="2:9">
      <c r="B57" s="29" t="s">
        <v>117</v>
      </c>
      <c r="C57" s="32">
        <v>1980</v>
      </c>
      <c r="D57" s="32" t="s">
        <v>96</v>
      </c>
      <c r="E57" s="29"/>
      <c r="F57" s="29"/>
      <c r="G57" s="29"/>
      <c r="H57" s="29"/>
      <c r="I57" s="29"/>
    </row>
    <row r="58" spans="2:9">
      <c r="B58" s="31" t="s">
        <v>118</v>
      </c>
      <c r="C58" s="33"/>
      <c r="D58" s="33"/>
      <c r="E58" s="31"/>
      <c r="F58" s="31"/>
      <c r="G58" s="31"/>
      <c r="H58" s="31"/>
      <c r="I58" s="31"/>
    </row>
    <row r="59" ht="27.15" spans="2:9">
      <c r="B59" s="29" t="s">
        <v>119</v>
      </c>
      <c r="C59" s="32">
        <v>1981</v>
      </c>
      <c r="D59" s="32">
        <v>510</v>
      </c>
      <c r="E59" s="29"/>
      <c r="F59" s="29"/>
      <c r="G59" s="29"/>
      <c r="H59" s="29"/>
      <c r="I59" s="32" t="s">
        <v>96</v>
      </c>
    </row>
    <row r="60" ht="9" customHeight="1" spans="2:9">
      <c r="B60" s="29"/>
      <c r="C60" s="39"/>
      <c r="D60" s="39"/>
      <c r="E60" s="29"/>
      <c r="F60" s="29"/>
      <c r="G60" s="29"/>
      <c r="H60" s="29"/>
      <c r="I60" s="39"/>
    </row>
    <row r="61" ht="15.15" spans="2:9">
      <c r="B61" s="29" t="s">
        <v>120</v>
      </c>
      <c r="C61" s="32">
        <v>2000</v>
      </c>
      <c r="D61" s="32" t="s">
        <v>96</v>
      </c>
      <c r="E61" s="29">
        <f>E63+E83+E92+E104</f>
        <v>0</v>
      </c>
      <c r="F61" s="43" t="e">
        <f>F63+F83+F92+F104</f>
        <v>#REF!</v>
      </c>
      <c r="G61" s="29"/>
      <c r="H61" s="29"/>
      <c r="I61" s="39"/>
    </row>
    <row r="62" spans="2:9">
      <c r="B62" s="31" t="s">
        <v>99</v>
      </c>
      <c r="C62" s="33"/>
      <c r="D62" s="33"/>
      <c r="E62" s="31"/>
      <c r="F62" s="31"/>
      <c r="G62" s="31"/>
      <c r="H62" s="31"/>
      <c r="I62" s="33"/>
    </row>
    <row r="63" ht="15.15" spans="2:9">
      <c r="B63" s="29" t="s">
        <v>121</v>
      </c>
      <c r="C63" s="32">
        <v>2100</v>
      </c>
      <c r="D63" s="32" t="s">
        <v>96</v>
      </c>
      <c r="E63" s="29">
        <f>E65+E66+E68</f>
        <v>0</v>
      </c>
      <c r="F63" s="29" t="e">
        <f>F65+F66+F68</f>
        <v>#REF!</v>
      </c>
      <c r="G63" s="29"/>
      <c r="H63" s="29"/>
      <c r="I63" s="32" t="s">
        <v>96</v>
      </c>
    </row>
    <row r="64" spans="2:9">
      <c r="B64" s="31" t="s">
        <v>99</v>
      </c>
      <c r="C64" s="33"/>
      <c r="D64" s="33"/>
      <c r="E64" s="31"/>
      <c r="F64" s="31"/>
      <c r="G64" s="31"/>
      <c r="H64" s="31"/>
      <c r="I64" s="33"/>
    </row>
    <row r="65" ht="15.15" spans="2:9">
      <c r="B65" s="29" t="s">
        <v>122</v>
      </c>
      <c r="C65" s="32">
        <v>2110</v>
      </c>
      <c r="D65" s="32">
        <v>111</v>
      </c>
      <c r="E65" s="46"/>
      <c r="F65" s="42" t="e">
        <f>Свод!#REF!+Свод!#REF!</f>
        <v>#REF!</v>
      </c>
      <c r="G65" s="29"/>
      <c r="H65" s="29"/>
      <c r="I65" s="32" t="s">
        <v>96</v>
      </c>
    </row>
    <row r="66" ht="15.15" spans="2:9">
      <c r="B66" s="29" t="s">
        <v>123</v>
      </c>
      <c r="C66" s="32">
        <v>2120</v>
      </c>
      <c r="D66" s="32">
        <v>112</v>
      </c>
      <c r="E66" s="46"/>
      <c r="F66" s="42" t="e">
        <f>Свод!#REF!+Свод!#REF!+Свод!#REF!</f>
        <v>#REF!</v>
      </c>
      <c r="G66" s="29"/>
      <c r="H66" s="29"/>
      <c r="I66" s="32" t="s">
        <v>96</v>
      </c>
    </row>
    <row r="67" ht="27.15" spans="2:9">
      <c r="B67" s="29" t="s">
        <v>124</v>
      </c>
      <c r="C67" s="32">
        <v>2130</v>
      </c>
      <c r="D67" s="32">
        <v>113</v>
      </c>
      <c r="E67" s="29"/>
      <c r="F67" s="29"/>
      <c r="G67" s="29"/>
      <c r="H67" s="29"/>
      <c r="I67" s="32" t="s">
        <v>96</v>
      </c>
    </row>
    <row r="68" ht="27.15" spans="2:9">
      <c r="B68" s="29" t="s">
        <v>125</v>
      </c>
      <c r="C68" s="32">
        <v>2140</v>
      </c>
      <c r="D68" s="32">
        <v>119</v>
      </c>
      <c r="E68" s="36">
        <f>E70</f>
        <v>0</v>
      </c>
      <c r="F68" s="36" t="e">
        <f>F70</f>
        <v>#REF!</v>
      </c>
      <c r="G68" s="29"/>
      <c r="H68" s="29"/>
      <c r="I68" s="32" t="s">
        <v>96</v>
      </c>
    </row>
    <row r="69" spans="2:9">
      <c r="B69" s="31" t="s">
        <v>99</v>
      </c>
      <c r="C69" s="33"/>
      <c r="D69" s="33"/>
      <c r="E69" s="31"/>
      <c r="F69" s="31"/>
      <c r="G69" s="31"/>
      <c r="H69" s="31"/>
      <c r="I69" s="52" t="s">
        <v>96</v>
      </c>
    </row>
    <row r="70" ht="15.15" spans="2:9">
      <c r="B70" s="29" t="s">
        <v>126</v>
      </c>
      <c r="C70" s="32">
        <v>2141</v>
      </c>
      <c r="D70" s="32">
        <v>119</v>
      </c>
      <c r="E70" s="46"/>
      <c r="F70" s="47" t="e">
        <f>Свод!#REF!+Свод!#REF!</f>
        <v>#REF!</v>
      </c>
      <c r="G70" s="29"/>
      <c r="H70" s="29"/>
      <c r="I70" s="39"/>
    </row>
    <row r="71" ht="15.15" spans="2:9">
      <c r="B71" s="29" t="s">
        <v>127</v>
      </c>
      <c r="C71" s="32">
        <v>2142</v>
      </c>
      <c r="D71" s="32">
        <v>119</v>
      </c>
      <c r="E71" s="29"/>
      <c r="F71" s="29"/>
      <c r="G71" s="29"/>
      <c r="H71" s="29"/>
      <c r="I71" s="32" t="s">
        <v>96</v>
      </c>
    </row>
    <row r="72" spans="2:2">
      <c r="B72" s="11"/>
    </row>
    <row r="73" ht="15.15" spans="2:2">
      <c r="B73" s="11"/>
    </row>
    <row r="74" ht="26.25" customHeight="1" spans="2:9">
      <c r="B74" s="23" t="s">
        <v>85</v>
      </c>
      <c r="C74" s="24" t="s">
        <v>86</v>
      </c>
      <c r="D74" s="24" t="s">
        <v>87</v>
      </c>
      <c r="E74" s="23" t="s">
        <v>88</v>
      </c>
      <c r="F74" s="25" t="s">
        <v>89</v>
      </c>
      <c r="G74" s="26"/>
      <c r="H74" s="26"/>
      <c r="I74" s="26"/>
    </row>
    <row r="75" ht="53.55" spans="2:9">
      <c r="B75" s="27"/>
      <c r="C75" s="28"/>
      <c r="D75" s="28"/>
      <c r="E75" s="27" t="s">
        <v>90</v>
      </c>
      <c r="F75" s="27" t="s">
        <v>250</v>
      </c>
      <c r="G75" s="27" t="s">
        <v>251</v>
      </c>
      <c r="H75" s="27" t="s">
        <v>252</v>
      </c>
      <c r="I75" s="44" t="s">
        <v>94</v>
      </c>
    </row>
    <row r="76" ht="15.15" spans="2:9">
      <c r="B76" s="27">
        <v>1</v>
      </c>
      <c r="C76" s="27">
        <v>2</v>
      </c>
      <c r="D76" s="27">
        <v>3</v>
      </c>
      <c r="E76" s="27">
        <v>4</v>
      </c>
      <c r="F76" s="27">
        <v>5</v>
      </c>
      <c r="G76" s="27">
        <v>6</v>
      </c>
      <c r="H76" s="27">
        <v>7</v>
      </c>
      <c r="I76" s="44">
        <v>8</v>
      </c>
    </row>
    <row r="77" ht="27.15" spans="2:9">
      <c r="B77" s="29" t="s">
        <v>128</v>
      </c>
      <c r="C77" s="32">
        <v>2150</v>
      </c>
      <c r="D77" s="32">
        <v>131</v>
      </c>
      <c r="E77" s="29"/>
      <c r="F77" s="29"/>
      <c r="G77" s="29"/>
      <c r="H77" s="29"/>
      <c r="I77" s="32" t="s">
        <v>96</v>
      </c>
    </row>
    <row r="78" ht="24" customHeight="1" spans="2:9">
      <c r="B78" s="29" t="s">
        <v>130</v>
      </c>
      <c r="C78" s="32">
        <v>2160</v>
      </c>
      <c r="D78" s="32">
        <v>134</v>
      </c>
      <c r="E78" s="29"/>
      <c r="F78" s="29"/>
      <c r="G78" s="29"/>
      <c r="H78" s="29"/>
      <c r="I78" s="32" t="s">
        <v>96</v>
      </c>
    </row>
    <row r="79" ht="27.15" spans="2:9">
      <c r="B79" s="29" t="s">
        <v>131</v>
      </c>
      <c r="C79" s="32">
        <v>2170</v>
      </c>
      <c r="D79" s="32">
        <v>139</v>
      </c>
      <c r="E79" s="29"/>
      <c r="F79" s="29"/>
      <c r="G79" s="29"/>
      <c r="H79" s="29"/>
      <c r="I79" s="32" t="s">
        <v>96</v>
      </c>
    </row>
    <row r="80" spans="2:9">
      <c r="B80" s="31" t="s">
        <v>99</v>
      </c>
      <c r="C80" s="33"/>
      <c r="D80" s="33"/>
      <c r="E80" s="31"/>
      <c r="F80" s="31"/>
      <c r="G80" s="31"/>
      <c r="H80" s="31"/>
      <c r="I80" s="33"/>
    </row>
    <row r="81" ht="15.15" spans="2:9">
      <c r="B81" s="29" t="s">
        <v>132</v>
      </c>
      <c r="C81" s="32">
        <v>2171</v>
      </c>
      <c r="D81" s="32">
        <v>139</v>
      </c>
      <c r="E81" s="29"/>
      <c r="F81" s="29"/>
      <c r="G81" s="29"/>
      <c r="H81" s="29"/>
      <c r="I81" s="32" t="s">
        <v>96</v>
      </c>
    </row>
    <row r="82" ht="15.15" spans="2:9">
      <c r="B82" s="29" t="s">
        <v>253</v>
      </c>
      <c r="C82" s="32">
        <v>2172</v>
      </c>
      <c r="D82" s="32">
        <v>139</v>
      </c>
      <c r="E82" s="29"/>
      <c r="F82" s="29"/>
      <c r="G82" s="29"/>
      <c r="H82" s="29"/>
      <c r="I82" s="32" t="s">
        <v>96</v>
      </c>
    </row>
    <row r="83" ht="15.15" spans="2:9">
      <c r="B83" s="29" t="s">
        <v>133</v>
      </c>
      <c r="C83" s="32">
        <v>2200</v>
      </c>
      <c r="D83" s="32">
        <v>300</v>
      </c>
      <c r="E83" s="29"/>
      <c r="F83" s="29" t="e">
        <f>F87</f>
        <v>#REF!</v>
      </c>
      <c r="G83" s="29"/>
      <c r="H83" s="29"/>
      <c r="I83" s="32" t="s">
        <v>96</v>
      </c>
    </row>
    <row r="84" spans="2:9">
      <c r="B84" s="31" t="s">
        <v>99</v>
      </c>
      <c r="C84" s="33"/>
      <c r="D84" s="33"/>
      <c r="E84" s="31"/>
      <c r="F84" s="31"/>
      <c r="G84" s="31"/>
      <c r="H84" s="31"/>
      <c r="I84" s="52" t="s">
        <v>96</v>
      </c>
    </row>
    <row r="85" ht="27.15" spans="2:9">
      <c r="B85" s="29" t="s">
        <v>134</v>
      </c>
      <c r="C85" s="32">
        <v>2210</v>
      </c>
      <c r="D85" s="32">
        <v>320</v>
      </c>
      <c r="E85" s="29"/>
      <c r="F85" s="29" t="e">
        <f>F87</f>
        <v>#REF!</v>
      </c>
      <c r="G85" s="29"/>
      <c r="H85" s="29"/>
      <c r="I85" s="39"/>
    </row>
    <row r="86" spans="2:9">
      <c r="B86" s="31" t="s">
        <v>118</v>
      </c>
      <c r="C86" s="33"/>
      <c r="D86" s="33"/>
      <c r="E86" s="31"/>
      <c r="F86" s="31"/>
      <c r="G86" s="31"/>
      <c r="H86" s="31"/>
      <c r="I86" s="33"/>
    </row>
    <row r="87" ht="27.15" spans="2:9">
      <c r="B87" s="29" t="s">
        <v>135</v>
      </c>
      <c r="C87" s="32">
        <v>2211</v>
      </c>
      <c r="D87" s="32">
        <v>321</v>
      </c>
      <c r="E87" s="46"/>
      <c r="F87" s="47" t="e">
        <f>Свод!#REF!</f>
        <v>#REF!</v>
      </c>
      <c r="G87" s="29"/>
      <c r="H87" s="29"/>
      <c r="I87" s="32" t="s">
        <v>96</v>
      </c>
    </row>
    <row r="88" ht="15.15" spans="2:9">
      <c r="B88" s="29"/>
      <c r="C88" s="39"/>
      <c r="D88" s="39"/>
      <c r="E88" s="29"/>
      <c r="F88" s="29"/>
      <c r="G88" s="29"/>
      <c r="H88" s="29"/>
      <c r="I88" s="39"/>
    </row>
    <row r="89" ht="27.15" spans="2:9">
      <c r="B89" s="29" t="s">
        <v>136</v>
      </c>
      <c r="C89" s="32">
        <v>2220</v>
      </c>
      <c r="D89" s="32">
        <v>340</v>
      </c>
      <c r="E89" s="29"/>
      <c r="F89" s="29"/>
      <c r="G89" s="29"/>
      <c r="H89" s="29"/>
      <c r="I89" s="32" t="s">
        <v>96</v>
      </c>
    </row>
    <row r="90" ht="40.35" spans="2:9">
      <c r="B90" s="29" t="s">
        <v>137</v>
      </c>
      <c r="C90" s="32">
        <v>2230</v>
      </c>
      <c r="D90" s="32">
        <v>350</v>
      </c>
      <c r="E90" s="29"/>
      <c r="F90" s="29"/>
      <c r="G90" s="29"/>
      <c r="H90" s="29"/>
      <c r="I90" s="32" t="s">
        <v>96</v>
      </c>
    </row>
    <row r="91" ht="27.15" spans="2:9">
      <c r="B91" s="29" t="s">
        <v>138</v>
      </c>
      <c r="C91" s="32">
        <v>2240</v>
      </c>
      <c r="D91" s="32">
        <v>360</v>
      </c>
      <c r="E91" s="29"/>
      <c r="F91" s="29"/>
      <c r="G91" s="29"/>
      <c r="H91" s="29"/>
      <c r="I91" s="32" t="s">
        <v>96</v>
      </c>
    </row>
    <row r="92" ht="15.15" spans="2:9">
      <c r="B92" s="29" t="s">
        <v>139</v>
      </c>
      <c r="C92" s="32">
        <v>2300</v>
      </c>
      <c r="D92" s="32">
        <v>850</v>
      </c>
      <c r="E92" s="29"/>
      <c r="F92" s="29" t="e">
        <f>F94+F95+F96</f>
        <v>#REF!</v>
      </c>
      <c r="G92" s="29"/>
      <c r="H92" s="29"/>
      <c r="I92" s="32" t="s">
        <v>96</v>
      </c>
    </row>
    <row r="93" spans="2:9">
      <c r="B93" s="31" t="s">
        <v>118</v>
      </c>
      <c r="C93" s="33"/>
      <c r="D93" s="33"/>
      <c r="E93" s="31"/>
      <c r="F93" s="31"/>
      <c r="G93" s="31"/>
      <c r="H93" s="31"/>
      <c r="I93" s="52"/>
    </row>
    <row r="94" ht="15.15" spans="2:9">
      <c r="B94" s="29" t="s">
        <v>140</v>
      </c>
      <c r="C94" s="32">
        <v>2310</v>
      </c>
      <c r="D94" s="32">
        <v>851</v>
      </c>
      <c r="E94" s="46"/>
      <c r="F94" s="47" t="e">
        <f>Свод!#REF!</f>
        <v>#REF!</v>
      </c>
      <c r="G94" s="29"/>
      <c r="H94" s="29"/>
      <c r="I94" s="32" t="s">
        <v>96</v>
      </c>
    </row>
    <row r="95" ht="27.15" spans="2:9">
      <c r="B95" s="29" t="s">
        <v>141</v>
      </c>
      <c r="C95" s="32">
        <v>2320</v>
      </c>
      <c r="D95" s="32">
        <v>852</v>
      </c>
      <c r="E95" s="46"/>
      <c r="F95" s="47" t="e">
        <f>Свод!#REF!</f>
        <v>#REF!</v>
      </c>
      <c r="G95" s="29"/>
      <c r="H95" s="29"/>
      <c r="I95" s="32" t="s">
        <v>96</v>
      </c>
    </row>
    <row r="96" ht="15.15" spans="2:9">
      <c r="B96" s="29" t="s">
        <v>142</v>
      </c>
      <c r="C96" s="32">
        <v>2330</v>
      </c>
      <c r="D96" s="32">
        <v>853</v>
      </c>
      <c r="E96" s="46"/>
      <c r="F96" s="48" t="e">
        <f>Свод!#REF!</f>
        <v>#REF!</v>
      </c>
      <c r="G96" s="29"/>
      <c r="H96" s="29"/>
      <c r="I96" s="32" t="s">
        <v>96</v>
      </c>
    </row>
    <row r="97" ht="15.15" spans="2:9">
      <c r="B97" s="29" t="s">
        <v>143</v>
      </c>
      <c r="C97" s="32">
        <v>2400</v>
      </c>
      <c r="D97" s="32" t="s">
        <v>96</v>
      </c>
      <c r="E97" s="29"/>
      <c r="F97" s="29"/>
      <c r="G97" s="29"/>
      <c r="H97" s="29"/>
      <c r="I97" s="32" t="s">
        <v>96</v>
      </c>
    </row>
    <row r="98" spans="2:9">
      <c r="B98" s="31" t="s">
        <v>118</v>
      </c>
      <c r="C98" s="33"/>
      <c r="D98" s="33"/>
      <c r="E98" s="31"/>
      <c r="F98" s="31"/>
      <c r="G98" s="31"/>
      <c r="H98" s="31"/>
      <c r="I98" s="33"/>
    </row>
    <row r="99" ht="15.15" spans="2:9">
      <c r="B99" s="29" t="s">
        <v>147</v>
      </c>
      <c r="C99" s="32">
        <v>2410</v>
      </c>
      <c r="D99" s="32">
        <v>810</v>
      </c>
      <c r="E99" s="29"/>
      <c r="F99" s="29"/>
      <c r="G99" s="29"/>
      <c r="H99" s="29"/>
      <c r="I99" s="32" t="s">
        <v>96</v>
      </c>
    </row>
    <row r="100" ht="15.15" spans="2:9">
      <c r="B100" s="29" t="s">
        <v>148</v>
      </c>
      <c r="C100" s="32">
        <v>2420</v>
      </c>
      <c r="D100" s="32">
        <v>862</v>
      </c>
      <c r="E100" s="29"/>
      <c r="F100" s="29"/>
      <c r="G100" s="29"/>
      <c r="H100" s="29"/>
      <c r="I100" s="32" t="s">
        <v>96</v>
      </c>
    </row>
    <row r="101" ht="27.15" spans="2:9">
      <c r="B101" s="29" t="s">
        <v>149</v>
      </c>
      <c r="C101" s="32">
        <v>2430</v>
      </c>
      <c r="D101" s="32">
        <v>863</v>
      </c>
      <c r="E101" s="29"/>
      <c r="F101" s="29"/>
      <c r="G101" s="29"/>
      <c r="H101" s="29"/>
      <c r="I101" s="32" t="s">
        <v>96</v>
      </c>
    </row>
    <row r="102" ht="15.15" spans="2:9">
      <c r="B102" s="29" t="s">
        <v>150</v>
      </c>
      <c r="C102" s="32">
        <v>2500</v>
      </c>
      <c r="D102" s="32" t="s">
        <v>96</v>
      </c>
      <c r="E102" s="29"/>
      <c r="F102" s="29"/>
      <c r="G102" s="29"/>
      <c r="H102" s="29"/>
      <c r="I102" s="32" t="s">
        <v>96</v>
      </c>
    </row>
    <row r="103" ht="27.15" spans="2:9">
      <c r="B103" s="29" t="s">
        <v>151</v>
      </c>
      <c r="C103" s="32">
        <v>2520</v>
      </c>
      <c r="D103" s="32">
        <v>831</v>
      </c>
      <c r="E103" s="29"/>
      <c r="F103" s="29"/>
      <c r="G103" s="29"/>
      <c r="H103" s="29"/>
      <c r="I103" s="32" t="s">
        <v>96</v>
      </c>
    </row>
    <row r="104" ht="15.15" spans="2:9">
      <c r="B104" s="29" t="s">
        <v>152</v>
      </c>
      <c r="C104" s="32">
        <v>2600</v>
      </c>
      <c r="D104" s="32" t="s">
        <v>96</v>
      </c>
      <c r="E104" s="29"/>
      <c r="F104" s="43" t="e">
        <f>F108+F113+F115</f>
        <v>#REF!</v>
      </c>
      <c r="G104" s="29"/>
      <c r="H104" s="29"/>
      <c r="I104" s="29"/>
    </row>
    <row r="105" spans="2:9">
      <c r="B105" s="31" t="s">
        <v>99</v>
      </c>
      <c r="C105" s="33"/>
      <c r="D105" s="33"/>
      <c r="E105" s="31"/>
      <c r="F105" s="31"/>
      <c r="G105" s="31"/>
      <c r="H105" s="31"/>
      <c r="I105" s="31"/>
    </row>
    <row r="106" ht="15.15" spans="2:9">
      <c r="B106" s="29" t="s">
        <v>254</v>
      </c>
      <c r="C106" s="32">
        <v>2610</v>
      </c>
      <c r="D106" s="32">
        <v>241</v>
      </c>
      <c r="E106" s="29"/>
      <c r="F106" s="29"/>
      <c r="G106" s="29"/>
      <c r="H106" s="29"/>
      <c r="I106" s="29"/>
    </row>
    <row r="107" ht="27.15" spans="2:9">
      <c r="B107" s="29" t="s">
        <v>154</v>
      </c>
      <c r="C107" s="32">
        <v>2620</v>
      </c>
      <c r="D107" s="32">
        <v>242</v>
      </c>
      <c r="E107" s="29"/>
      <c r="F107" s="29"/>
      <c r="G107" s="29"/>
      <c r="H107" s="29"/>
      <c r="I107" s="29"/>
    </row>
    <row r="108" ht="27.15" spans="2:9">
      <c r="B108" s="29" t="s">
        <v>155</v>
      </c>
      <c r="C108" s="32">
        <v>2630</v>
      </c>
      <c r="D108" s="32">
        <v>243</v>
      </c>
      <c r="E108" s="36"/>
      <c r="F108" s="49" t="e">
        <f>Свод!#REF!+Свод!#REF!</f>
        <v>#REF!</v>
      </c>
      <c r="G108" s="29"/>
      <c r="H108" s="29"/>
      <c r="I108" s="29"/>
    </row>
    <row r="109" ht="15.15" spans="2:2">
      <c r="B109" s="11"/>
    </row>
    <row r="110" ht="26.25" customHeight="1" spans="2:9">
      <c r="B110" s="23" t="s">
        <v>85</v>
      </c>
      <c r="C110" s="24" t="s">
        <v>86</v>
      </c>
      <c r="D110" s="24" t="s">
        <v>87</v>
      </c>
      <c r="E110" s="23" t="s">
        <v>88</v>
      </c>
      <c r="F110" s="25" t="s">
        <v>89</v>
      </c>
      <c r="G110" s="26"/>
      <c r="H110" s="26"/>
      <c r="I110" s="26"/>
    </row>
    <row r="111" ht="53.55" spans="2:9">
      <c r="B111" s="27"/>
      <c r="C111" s="28"/>
      <c r="D111" s="28"/>
      <c r="E111" s="27" t="s">
        <v>90</v>
      </c>
      <c r="F111" s="27" t="s">
        <v>250</v>
      </c>
      <c r="G111" s="27" t="s">
        <v>251</v>
      </c>
      <c r="H111" s="27" t="s">
        <v>252</v>
      </c>
      <c r="I111" s="44" t="s">
        <v>94</v>
      </c>
    </row>
    <row r="112" ht="15.15" spans="2:9">
      <c r="B112" s="27">
        <v>1</v>
      </c>
      <c r="C112" s="27">
        <v>2</v>
      </c>
      <c r="D112" s="27">
        <v>3</v>
      </c>
      <c r="E112" s="27">
        <v>4</v>
      </c>
      <c r="F112" s="27">
        <v>5</v>
      </c>
      <c r="G112" s="27">
        <v>6</v>
      </c>
      <c r="H112" s="27">
        <v>7</v>
      </c>
      <c r="I112" s="44">
        <v>8</v>
      </c>
    </row>
    <row r="113" ht="15.15" spans="2:9">
      <c r="B113" s="29" t="s">
        <v>255</v>
      </c>
      <c r="C113" s="32">
        <v>2640</v>
      </c>
      <c r="D113" s="27">
        <v>244</v>
      </c>
      <c r="E113" s="46"/>
      <c r="F113" s="47" t="e">
        <f>Свод!#REF!+Свод!#REF!+Свод!#REF!+Свод!#REF!+Свод!#REF!+Свод!#REF!</f>
        <v>#REF!</v>
      </c>
      <c r="G113" s="29"/>
      <c r="H113" s="29"/>
      <c r="I113" s="29"/>
    </row>
    <row r="114" ht="15.15" spans="2:9">
      <c r="B114" s="29" t="s">
        <v>118</v>
      </c>
      <c r="C114" s="39"/>
      <c r="D114" s="29"/>
      <c r="E114" s="29"/>
      <c r="F114" s="29"/>
      <c r="G114" s="29"/>
      <c r="H114" s="29"/>
      <c r="I114" s="29"/>
    </row>
    <row r="115" ht="27.15" spans="2:9">
      <c r="B115" s="29" t="s">
        <v>159</v>
      </c>
      <c r="C115" s="32">
        <v>2650</v>
      </c>
      <c r="D115" s="27">
        <v>400</v>
      </c>
      <c r="E115" s="29">
        <f>E117+E118</f>
        <v>0</v>
      </c>
      <c r="F115" s="29" t="e">
        <f>F117+F118</f>
        <v>#REF!</v>
      </c>
      <c r="G115" s="29"/>
      <c r="H115" s="29"/>
      <c r="I115" s="29"/>
    </row>
    <row r="116" spans="2:9">
      <c r="B116" s="31" t="s">
        <v>99</v>
      </c>
      <c r="C116" s="33"/>
      <c r="D116" s="31"/>
      <c r="E116" s="31"/>
      <c r="F116" s="31"/>
      <c r="G116" s="31"/>
      <c r="H116" s="31"/>
      <c r="I116" s="31"/>
    </row>
    <row r="117" ht="27.15" spans="2:9">
      <c r="B117" s="29" t="s">
        <v>160</v>
      </c>
      <c r="C117" s="32">
        <v>2651</v>
      </c>
      <c r="D117" s="27">
        <v>406</v>
      </c>
      <c r="E117" s="46"/>
      <c r="F117" s="29"/>
      <c r="G117" s="29"/>
      <c r="H117" s="29"/>
      <c r="I117" s="29"/>
    </row>
    <row r="118" ht="27.15" spans="2:9">
      <c r="B118" s="29" t="s">
        <v>161</v>
      </c>
      <c r="C118" s="32">
        <v>2652</v>
      </c>
      <c r="D118" s="27">
        <v>407</v>
      </c>
      <c r="E118" s="46"/>
      <c r="F118" s="42" t="e">
        <f>Свод!#REF!</f>
        <v>#REF!</v>
      </c>
      <c r="G118" s="29"/>
      <c r="H118" s="29"/>
      <c r="I118" s="29"/>
    </row>
    <row r="119" ht="15.15" spans="2:9">
      <c r="B119" s="29" t="s">
        <v>162</v>
      </c>
      <c r="C119" s="32">
        <v>3000</v>
      </c>
      <c r="D119" s="27">
        <v>100</v>
      </c>
      <c r="E119" s="29"/>
      <c r="F119" s="29"/>
      <c r="G119" s="29"/>
      <c r="H119" s="29"/>
      <c r="I119" s="27" t="s">
        <v>96</v>
      </c>
    </row>
    <row r="120" spans="2:9">
      <c r="B120" s="31" t="s">
        <v>99</v>
      </c>
      <c r="C120" s="33"/>
      <c r="D120" s="31"/>
      <c r="E120" s="31"/>
      <c r="F120" s="31"/>
      <c r="G120" s="31"/>
      <c r="H120" s="31"/>
      <c r="I120" s="31"/>
    </row>
    <row r="121" ht="15.15" spans="2:9">
      <c r="B121" s="29" t="s">
        <v>163</v>
      </c>
      <c r="C121" s="32">
        <v>3010</v>
      </c>
      <c r="D121" s="29"/>
      <c r="E121" s="29"/>
      <c r="F121" s="29"/>
      <c r="G121" s="29"/>
      <c r="H121" s="29"/>
      <c r="I121" s="27" t="s">
        <v>96</v>
      </c>
    </row>
    <row r="122" ht="15.15" spans="2:9">
      <c r="B122" s="29" t="s">
        <v>164</v>
      </c>
      <c r="C122" s="32">
        <v>3020</v>
      </c>
      <c r="D122" s="29"/>
      <c r="E122" s="29"/>
      <c r="F122" s="29"/>
      <c r="G122" s="29"/>
      <c r="H122" s="29"/>
      <c r="I122" s="27" t="s">
        <v>96</v>
      </c>
    </row>
    <row r="123" ht="15.15" spans="2:9">
      <c r="B123" s="29" t="s">
        <v>165</v>
      </c>
      <c r="C123" s="32">
        <v>3030</v>
      </c>
      <c r="D123" s="29"/>
      <c r="E123" s="29"/>
      <c r="F123" s="29"/>
      <c r="G123" s="29"/>
      <c r="H123" s="29"/>
      <c r="I123" s="27" t="s">
        <v>96</v>
      </c>
    </row>
    <row r="124" ht="15.15" spans="2:9">
      <c r="B124" s="29" t="s">
        <v>166</v>
      </c>
      <c r="C124" s="32">
        <v>4000</v>
      </c>
      <c r="D124" s="27" t="s">
        <v>96</v>
      </c>
      <c r="E124" s="29"/>
      <c r="F124" s="29"/>
      <c r="G124" s="29"/>
      <c r="H124" s="29"/>
      <c r="I124" s="27" t="s">
        <v>96</v>
      </c>
    </row>
    <row r="125" spans="2:9">
      <c r="B125" s="31" t="s">
        <v>118</v>
      </c>
      <c r="C125" s="33"/>
      <c r="D125" s="31"/>
      <c r="E125" s="31"/>
      <c r="F125" s="31"/>
      <c r="G125" s="31"/>
      <c r="H125" s="31"/>
      <c r="I125" s="31"/>
    </row>
    <row r="126" ht="15.15" spans="2:9">
      <c r="B126" s="29" t="s">
        <v>167</v>
      </c>
      <c r="C126" s="32">
        <v>4010</v>
      </c>
      <c r="D126" s="27">
        <v>610</v>
      </c>
      <c r="E126" s="29"/>
      <c r="F126" s="29"/>
      <c r="G126" s="29"/>
      <c r="H126" s="29"/>
      <c r="I126" s="27" t="s">
        <v>96</v>
      </c>
    </row>
    <row r="127" ht="15.15" spans="2:9">
      <c r="B127" s="29"/>
      <c r="C127" s="39"/>
      <c r="D127" s="29"/>
      <c r="E127" s="29"/>
      <c r="F127" s="29"/>
      <c r="G127" s="29"/>
      <c r="H127" s="29"/>
      <c r="I127" s="29"/>
    </row>
    <row r="128" spans="2:9">
      <c r="B128" s="50"/>
      <c r="C128" s="51"/>
      <c r="D128" s="50"/>
      <c r="E128" s="50"/>
      <c r="F128" s="50"/>
      <c r="G128" s="50"/>
      <c r="H128" s="50"/>
      <c r="I128" s="50"/>
    </row>
    <row r="129" spans="2:2">
      <c r="B129" s="11"/>
    </row>
    <row r="130" ht="17.4" spans="2:2">
      <c r="B130" s="22" t="s">
        <v>168</v>
      </c>
    </row>
    <row r="131" ht="15.15" spans="2:2">
      <c r="B131" s="11"/>
    </row>
    <row r="132" ht="15.15" spans="1:8">
      <c r="A132" s="23" t="s">
        <v>169</v>
      </c>
      <c r="B132" s="24" t="s">
        <v>85</v>
      </c>
      <c r="C132" s="24" t="s">
        <v>170</v>
      </c>
      <c r="D132" s="24" t="s">
        <v>171</v>
      </c>
      <c r="E132" s="25" t="s">
        <v>89</v>
      </c>
      <c r="F132" s="26"/>
      <c r="G132" s="26"/>
      <c r="H132" s="26"/>
    </row>
    <row r="133" ht="53.55" spans="1:8">
      <c r="A133" s="27"/>
      <c r="B133" s="28"/>
      <c r="C133" s="28"/>
      <c r="D133" s="28"/>
      <c r="E133" s="27" t="s">
        <v>256</v>
      </c>
      <c r="F133" s="27" t="s">
        <v>257</v>
      </c>
      <c r="G133" s="27" t="s">
        <v>258</v>
      </c>
      <c r="H133" s="44" t="s">
        <v>94</v>
      </c>
    </row>
    <row r="134" ht="15.15" spans="1:8">
      <c r="A134" s="27">
        <v>1</v>
      </c>
      <c r="B134" s="27">
        <v>2</v>
      </c>
      <c r="C134" s="27">
        <v>3</v>
      </c>
      <c r="D134" s="27">
        <v>4</v>
      </c>
      <c r="E134" s="27">
        <v>5</v>
      </c>
      <c r="F134" s="27">
        <v>6</v>
      </c>
      <c r="G134" s="27">
        <v>7</v>
      </c>
      <c r="H134" s="44">
        <v>8</v>
      </c>
    </row>
    <row r="135" ht="15.15" spans="1:8">
      <c r="A135" s="27">
        <v>1</v>
      </c>
      <c r="B135" s="29" t="s">
        <v>176</v>
      </c>
      <c r="C135" s="27">
        <v>26000</v>
      </c>
      <c r="D135" s="27" t="s">
        <v>96</v>
      </c>
      <c r="E135" s="43" t="e">
        <f>E140+E139</f>
        <v>#REF!</v>
      </c>
      <c r="F135" s="29"/>
      <c r="G135" s="29"/>
      <c r="H135" s="29"/>
    </row>
    <row r="136" spans="1:8">
      <c r="A136" s="31"/>
      <c r="B136" s="31" t="s">
        <v>99</v>
      </c>
      <c r="C136" s="31"/>
      <c r="D136" s="31"/>
      <c r="E136" s="31"/>
      <c r="F136" s="31"/>
      <c r="G136" s="31"/>
      <c r="H136" s="31"/>
    </row>
    <row r="137" ht="129.75" customHeight="1" spans="1:8">
      <c r="A137" s="27" t="s">
        <v>178</v>
      </c>
      <c r="B137" s="29" t="s">
        <v>179</v>
      </c>
      <c r="C137" s="32">
        <v>26100</v>
      </c>
      <c r="D137" s="32" t="s">
        <v>96</v>
      </c>
      <c r="E137" s="36"/>
      <c r="F137" s="36"/>
      <c r="G137" s="36"/>
      <c r="H137" s="36"/>
    </row>
    <row r="138" ht="40.95" spans="1:8">
      <c r="A138" s="27" t="s">
        <v>180</v>
      </c>
      <c r="B138" s="29" t="s">
        <v>181</v>
      </c>
      <c r="C138" s="32">
        <v>26200</v>
      </c>
      <c r="D138" s="32" t="s">
        <v>96</v>
      </c>
      <c r="E138" s="36"/>
      <c r="F138" s="36"/>
      <c r="G138" s="36"/>
      <c r="H138" s="36"/>
    </row>
    <row r="139" ht="40.95" spans="1:8">
      <c r="A139" s="27" t="s">
        <v>182</v>
      </c>
      <c r="B139" s="29" t="s">
        <v>183</v>
      </c>
      <c r="C139" s="32">
        <v>26300</v>
      </c>
      <c r="D139" s="32" t="s">
        <v>96</v>
      </c>
      <c r="E139" s="46" t="e">
        <f>Свод!#REF!+Свод!#REF!+Свод!#REF!</f>
        <v>#REF!</v>
      </c>
      <c r="F139" s="36"/>
      <c r="G139" s="36"/>
      <c r="H139" s="36"/>
    </row>
    <row r="140" ht="40.95" spans="1:8">
      <c r="A140" s="27" t="s">
        <v>193</v>
      </c>
      <c r="B140" s="29" t="s">
        <v>194</v>
      </c>
      <c r="C140" s="32">
        <v>26400</v>
      </c>
      <c r="D140" s="32" t="s">
        <v>96</v>
      </c>
      <c r="E140" s="37" t="e">
        <f>E142+E146+E150+E155</f>
        <v>#REF!</v>
      </c>
      <c r="F140" s="36"/>
      <c r="G140" s="36"/>
      <c r="H140" s="36"/>
    </row>
    <row r="141" spans="1:8">
      <c r="A141" s="31"/>
      <c r="B141" s="31" t="s">
        <v>99</v>
      </c>
      <c r="C141" s="33"/>
      <c r="D141" s="33"/>
      <c r="E141" s="31"/>
      <c r="F141" s="31"/>
      <c r="G141" s="31"/>
      <c r="H141" s="31"/>
    </row>
    <row r="142" ht="27.15" spans="1:8">
      <c r="A142" s="53" t="s">
        <v>195</v>
      </c>
      <c r="B142" s="29" t="s">
        <v>196</v>
      </c>
      <c r="C142" s="32">
        <v>26410</v>
      </c>
      <c r="D142" s="32" t="s">
        <v>96</v>
      </c>
      <c r="E142" s="43" t="e">
        <f>E144</f>
        <v>#REF!</v>
      </c>
      <c r="F142" s="29"/>
      <c r="G142" s="29"/>
      <c r="H142" s="29"/>
    </row>
    <row r="143" spans="1:8">
      <c r="A143" s="31"/>
      <c r="B143" s="31" t="s">
        <v>99</v>
      </c>
      <c r="C143" s="33"/>
      <c r="D143" s="33"/>
      <c r="E143" s="31"/>
      <c r="F143" s="31"/>
      <c r="G143" s="31"/>
      <c r="H143" s="31"/>
    </row>
    <row r="144" ht="15.15" spans="1:8">
      <c r="A144" s="27" t="s">
        <v>197</v>
      </c>
      <c r="B144" s="29" t="s">
        <v>198</v>
      </c>
      <c r="C144" s="32">
        <v>26411</v>
      </c>
      <c r="D144" s="32" t="s">
        <v>96</v>
      </c>
      <c r="E144" s="47" t="e">
        <f>Свод!#REF!+Свод!#REF!+Свод!#REF!-Свод!#REF!</f>
        <v>#REF!</v>
      </c>
      <c r="F144" s="29"/>
      <c r="G144" s="29"/>
      <c r="H144" s="29"/>
    </row>
    <row r="145" ht="15.15" spans="1:8">
      <c r="A145" s="27" t="s">
        <v>199</v>
      </c>
      <c r="B145" s="29" t="s">
        <v>200</v>
      </c>
      <c r="C145" s="32">
        <v>26412</v>
      </c>
      <c r="D145" s="32" t="s">
        <v>96</v>
      </c>
      <c r="E145" s="29"/>
      <c r="F145" s="29"/>
      <c r="G145" s="29"/>
      <c r="H145" s="29"/>
    </row>
    <row r="146" ht="27.15" spans="1:8">
      <c r="A146" s="27" t="s">
        <v>201</v>
      </c>
      <c r="B146" s="29" t="s">
        <v>202</v>
      </c>
      <c r="C146" s="32">
        <v>26420</v>
      </c>
      <c r="D146" s="32" t="s">
        <v>96</v>
      </c>
      <c r="E146" s="54" t="e">
        <f>E148</f>
        <v>#REF!</v>
      </c>
      <c r="F146" s="29"/>
      <c r="G146" s="29"/>
      <c r="H146" s="29"/>
    </row>
    <row r="147" spans="1:8">
      <c r="A147" s="31"/>
      <c r="B147" s="31" t="s">
        <v>99</v>
      </c>
      <c r="C147" s="33"/>
      <c r="D147" s="33"/>
      <c r="E147" s="31"/>
      <c r="F147" s="31"/>
      <c r="G147" s="31"/>
      <c r="H147" s="31"/>
    </row>
    <row r="148" ht="15.15" spans="1:8">
      <c r="A148" s="27" t="s">
        <v>203</v>
      </c>
      <c r="B148" s="29" t="s">
        <v>198</v>
      </c>
      <c r="C148" s="32">
        <v>26421</v>
      </c>
      <c r="D148" s="32" t="s">
        <v>96</v>
      </c>
      <c r="E148" s="49" t="e">
        <f>Свод!#REF!+Свод!#REF!+Свод!#REF!-Свод!#REF!</f>
        <v>#REF!</v>
      </c>
      <c r="F148" s="29"/>
      <c r="G148" s="29"/>
      <c r="H148" s="29"/>
    </row>
    <row r="149" ht="15.15" spans="1:8">
      <c r="A149" s="27" t="s">
        <v>205</v>
      </c>
      <c r="B149" s="29" t="s">
        <v>200</v>
      </c>
      <c r="C149" s="32">
        <v>26422</v>
      </c>
      <c r="D149" s="32" t="s">
        <v>96</v>
      </c>
      <c r="E149" s="29"/>
      <c r="F149" s="29"/>
      <c r="G149" s="29"/>
      <c r="H149" s="29"/>
    </row>
    <row r="150" ht="27.75" spans="1:8">
      <c r="A150" s="27" t="s">
        <v>206</v>
      </c>
      <c r="B150" s="29" t="s">
        <v>207</v>
      </c>
      <c r="C150" s="32">
        <v>26430</v>
      </c>
      <c r="D150" s="32" t="s">
        <v>96</v>
      </c>
      <c r="E150" s="42" t="e">
        <f>Свод!#REF!</f>
        <v>#REF!</v>
      </c>
      <c r="F150" s="29"/>
      <c r="G150" s="29"/>
      <c r="H150" s="29"/>
    </row>
    <row r="151" ht="15.15" spans="1:8">
      <c r="A151" s="27" t="s">
        <v>212</v>
      </c>
      <c r="B151" s="29" t="s">
        <v>213</v>
      </c>
      <c r="C151" s="32">
        <v>26440</v>
      </c>
      <c r="D151" s="32" t="s">
        <v>96</v>
      </c>
      <c r="E151" s="29"/>
      <c r="F151" s="29"/>
      <c r="G151" s="29"/>
      <c r="H151" s="29"/>
    </row>
    <row r="152" spans="1:8">
      <c r="A152" s="31"/>
      <c r="B152" s="31" t="s">
        <v>99</v>
      </c>
      <c r="C152" s="33"/>
      <c r="D152" s="33"/>
      <c r="E152" s="31"/>
      <c r="F152" s="31"/>
      <c r="G152" s="31"/>
      <c r="H152" s="31"/>
    </row>
    <row r="153" ht="15.15" spans="1:8">
      <c r="A153" s="27" t="s">
        <v>214</v>
      </c>
      <c r="B153" s="29" t="s">
        <v>198</v>
      </c>
      <c r="C153" s="32">
        <v>26441</v>
      </c>
      <c r="D153" s="32" t="s">
        <v>96</v>
      </c>
      <c r="E153" s="29"/>
      <c r="F153" s="29"/>
      <c r="G153" s="29"/>
      <c r="H153" s="29"/>
    </row>
    <row r="154" ht="15.15" spans="1:8">
      <c r="A154" s="27" t="s">
        <v>215</v>
      </c>
      <c r="B154" s="29" t="s">
        <v>200</v>
      </c>
      <c r="C154" s="32">
        <v>26442</v>
      </c>
      <c r="D154" s="32" t="s">
        <v>96</v>
      </c>
      <c r="E154" s="29"/>
      <c r="F154" s="29"/>
      <c r="G154" s="29"/>
      <c r="H154" s="29"/>
    </row>
    <row r="155" ht="15.15" spans="1:8">
      <c r="A155" s="27" t="s">
        <v>216</v>
      </c>
      <c r="B155" s="29" t="s">
        <v>217</v>
      </c>
      <c r="C155" s="32">
        <v>26450</v>
      </c>
      <c r="D155" s="32" t="s">
        <v>96</v>
      </c>
      <c r="E155" s="43" t="e">
        <f>E161</f>
        <v>#REF!</v>
      </c>
      <c r="F155" s="29"/>
      <c r="G155" s="29"/>
      <c r="H155" s="29"/>
    </row>
    <row r="156" ht="15.15" spans="1:1">
      <c r="A156" s="11"/>
    </row>
    <row r="157" ht="15.15" spans="1:8">
      <c r="A157" s="23" t="s">
        <v>169</v>
      </c>
      <c r="B157" s="24" t="s">
        <v>85</v>
      </c>
      <c r="C157" s="24" t="s">
        <v>170</v>
      </c>
      <c r="D157" s="24" t="s">
        <v>171</v>
      </c>
      <c r="E157" s="25" t="s">
        <v>89</v>
      </c>
      <c r="F157" s="26"/>
      <c r="G157" s="26"/>
      <c r="H157" s="26"/>
    </row>
    <row r="158" ht="53.55" spans="1:8">
      <c r="A158" s="27"/>
      <c r="B158" s="28"/>
      <c r="C158" s="28"/>
      <c r="D158" s="28"/>
      <c r="E158" s="27" t="s">
        <v>259</v>
      </c>
      <c r="F158" s="27" t="s">
        <v>257</v>
      </c>
      <c r="G158" s="27" t="s">
        <v>258</v>
      </c>
      <c r="H158" s="44" t="s">
        <v>94</v>
      </c>
    </row>
    <row r="159" ht="15.15" spans="1:8">
      <c r="A159" s="27">
        <v>1</v>
      </c>
      <c r="B159" s="27">
        <v>2</v>
      </c>
      <c r="C159" s="27">
        <v>3</v>
      </c>
      <c r="D159" s="27">
        <v>4</v>
      </c>
      <c r="E159" s="27">
        <v>5</v>
      </c>
      <c r="F159" s="27">
        <v>6</v>
      </c>
      <c r="G159" s="27">
        <v>7</v>
      </c>
      <c r="H159" s="44">
        <v>8</v>
      </c>
    </row>
    <row r="160" spans="1:8">
      <c r="A160" s="31"/>
      <c r="B160" s="31" t="s">
        <v>99</v>
      </c>
      <c r="C160" s="31"/>
      <c r="D160" s="33"/>
      <c r="E160" s="31"/>
      <c r="F160" s="31"/>
      <c r="G160" s="31"/>
      <c r="H160" s="31"/>
    </row>
    <row r="161" ht="15.15" spans="1:8">
      <c r="A161" s="27" t="s">
        <v>260</v>
      </c>
      <c r="B161" s="29" t="s">
        <v>198</v>
      </c>
      <c r="C161" s="32">
        <v>26451</v>
      </c>
      <c r="D161" s="32" t="s">
        <v>96</v>
      </c>
      <c r="E161" s="47" t="e">
        <f>Свод!#REF!+Свод!#REF!-Свод!#REF!</f>
        <v>#REF!</v>
      </c>
      <c r="F161" s="29"/>
      <c r="G161" s="29"/>
      <c r="H161" s="29"/>
    </row>
    <row r="162" ht="15.15" spans="1:8">
      <c r="A162" s="27" t="s">
        <v>222</v>
      </c>
      <c r="B162" s="29" t="s">
        <v>192</v>
      </c>
      <c r="C162" s="32">
        <v>26452</v>
      </c>
      <c r="D162" s="32" t="s">
        <v>96</v>
      </c>
      <c r="E162" s="29"/>
      <c r="F162" s="29"/>
      <c r="G162" s="29"/>
      <c r="H162" s="29"/>
    </row>
    <row r="163" ht="40.95" spans="1:8">
      <c r="A163" s="27" t="s">
        <v>223</v>
      </c>
      <c r="B163" s="29" t="s">
        <v>224</v>
      </c>
      <c r="C163" s="32">
        <v>26500</v>
      </c>
      <c r="D163" s="32" t="s">
        <v>96</v>
      </c>
      <c r="E163" s="43" t="e">
        <f>E140</f>
        <v>#REF!</v>
      </c>
      <c r="F163" s="29"/>
      <c r="G163" s="29"/>
      <c r="H163" s="29"/>
    </row>
    <row r="164" ht="15.15" spans="1:8">
      <c r="A164" s="29"/>
      <c r="B164" s="29" t="s">
        <v>226</v>
      </c>
      <c r="C164" s="32">
        <v>26510</v>
      </c>
      <c r="D164" s="39"/>
      <c r="E164" s="43" t="e">
        <f>E163</f>
        <v>#REF!</v>
      </c>
      <c r="F164" s="29"/>
      <c r="G164" s="29"/>
      <c r="H164" s="29"/>
    </row>
    <row r="165" ht="40.35" spans="1:8">
      <c r="A165" s="27" t="s">
        <v>228</v>
      </c>
      <c r="B165" s="29" t="s">
        <v>229</v>
      </c>
      <c r="C165" s="32">
        <v>26600</v>
      </c>
      <c r="D165" s="32" t="s">
        <v>96</v>
      </c>
      <c r="E165" s="29"/>
      <c r="F165" s="29"/>
      <c r="G165" s="29"/>
      <c r="H165" s="29"/>
    </row>
    <row r="166" ht="15.15" spans="1:8">
      <c r="A166" s="29"/>
      <c r="B166" s="29" t="s">
        <v>226</v>
      </c>
      <c r="C166" s="32">
        <v>26610</v>
      </c>
      <c r="D166" s="39"/>
      <c r="E166" s="29"/>
      <c r="F166" s="29"/>
      <c r="G166" s="29"/>
      <c r="H166" s="29"/>
    </row>
    <row r="167" spans="1:1">
      <c r="A167" s="11"/>
    </row>
    <row r="168" spans="1:1">
      <c r="A168" s="1" t="s">
        <v>230</v>
      </c>
    </row>
    <row r="169" spans="1:1">
      <c r="A169" s="1" t="s">
        <v>261</v>
      </c>
    </row>
    <row r="170" spans="1:1">
      <c r="A170" s="1" t="s">
        <v>233</v>
      </c>
    </row>
    <row r="171" spans="1:1">
      <c r="A171" s="1"/>
    </row>
    <row r="172" spans="1:2">
      <c r="A172" s="1" t="s">
        <v>234</v>
      </c>
      <c r="B172" s="55"/>
    </row>
    <row r="173" spans="1:1">
      <c r="A173" s="1" t="s">
        <v>235</v>
      </c>
    </row>
    <row r="174" spans="1:1">
      <c r="A174" s="1" t="s">
        <v>262</v>
      </c>
    </row>
    <row r="175" spans="1:1">
      <c r="A175" s="11"/>
    </row>
    <row r="176" spans="1:1">
      <c r="A176" s="11"/>
    </row>
  </sheetData>
  <mergeCells count="29">
    <mergeCell ref="B10:F10"/>
    <mergeCell ref="B13:F13"/>
    <mergeCell ref="F27:I27"/>
    <mergeCell ref="F37:I37"/>
    <mergeCell ref="F74:I74"/>
    <mergeCell ref="F110:I110"/>
    <mergeCell ref="E132:H132"/>
    <mergeCell ref="E157:H157"/>
    <mergeCell ref="A132:A133"/>
    <mergeCell ref="A157:A158"/>
    <mergeCell ref="B27:B28"/>
    <mergeCell ref="B37:B38"/>
    <mergeCell ref="B74:B75"/>
    <mergeCell ref="B110:B111"/>
    <mergeCell ref="B132:B133"/>
    <mergeCell ref="B157:B158"/>
    <mergeCell ref="C27:C28"/>
    <mergeCell ref="C37:C38"/>
    <mergeCell ref="C74:C75"/>
    <mergeCell ref="C110:C111"/>
    <mergeCell ref="C132:C133"/>
    <mergeCell ref="C157:C158"/>
    <mergeCell ref="D27:D28"/>
    <mergeCell ref="D37:D38"/>
    <mergeCell ref="D74:D75"/>
    <mergeCell ref="D110:D111"/>
    <mergeCell ref="D132:D133"/>
    <mergeCell ref="D157:D158"/>
    <mergeCell ref="E37:E3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Krokoz™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ФХД</vt:lpstr>
      <vt:lpstr>Свод</vt:lpstr>
      <vt:lpstr>Азовский</vt:lpstr>
      <vt:lpstr>Вольновский</vt:lpstr>
      <vt:lpstr>ЭБЦ</vt:lpstr>
      <vt:lpstr>Спортшкола</vt:lpstr>
      <vt:lpstr>Лист5</vt:lpstr>
      <vt:lpstr>Лист6</vt:lpstr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User</cp:lastModifiedBy>
  <dcterms:created xsi:type="dcterms:W3CDTF">2019-05-20T08:14:00Z</dcterms:created>
  <cp:lastPrinted>2024-11-19T11:17:00Z</cp:lastPrinted>
  <dcterms:modified xsi:type="dcterms:W3CDTF">2025-01-29T08:57:17Z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EC050B7B54DF4A1CB7DB7C9AB0525220_12</vt:lpwstr>
  </property>
  <property fmtid="{D5CDD505-2E9C-101B-9397-08002B2CF9AE}" pid="3" name="KSOProductBuildVer">
    <vt:lpwstr>1049-12.2.0.19805</vt:lpwstr>
  </property>
</Properties>
</file>