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815" windowHeight="8610" tabRatio="859" activeTab="7"/>
  </bookViews>
  <sheets>
    <sheet name="Свод" sheetId="2" r:id="rId1"/>
    <sheet name="Азовский дс" sheetId="1" r:id="rId2"/>
    <sheet name="Апрелевский" sheetId="3" r:id="rId3"/>
    <sheet name="вольновский" sheetId="4" r:id="rId4"/>
    <sheet name="ермаковский" sheetId="6" r:id="rId5"/>
    <sheet name="изумрудновский" sheetId="7" r:id="rId6"/>
    <sheet name="комсомольский" sheetId="8" r:id="rId7"/>
    <sheet name="кондратьевский" sheetId="9" r:id="rId8"/>
    <sheet name="Крымковский" sheetId="10" r:id="rId9"/>
    <sheet name="Майский" sheetId="11" r:id="rId10"/>
    <sheet name="Марьиновский" sheetId="12" r:id="rId11"/>
    <sheet name="медведевский" sheetId="13" r:id="rId12"/>
    <sheet name="НОВОКРЫМСКИЙ" sheetId="14" r:id="rId13"/>
    <sheet name="НОВОСЕЛ" sheetId="15" r:id="rId14"/>
    <sheet name="новостепновский" sheetId="16" r:id="rId15"/>
    <sheet name="Победненский" sheetId="17" r:id="rId16"/>
    <sheet name="Просторненски" sheetId="18" r:id="rId17"/>
    <sheet name="Рысаковский" sheetId="20" r:id="rId18"/>
    <sheet name="Светловский" sheetId="21" r:id="rId19"/>
    <sheet name="Стальновский" sheetId="22" r:id="rId20"/>
    <sheet name="Целиновский" sheetId="24" r:id="rId21"/>
    <sheet name="Ярковский " sheetId="25" r:id="rId22"/>
  </sheets>
  <externalReferences>
    <externalReference r:id="rId23"/>
  </externalReferences>
  <calcPr calcId="125725"/>
</workbook>
</file>

<file path=xl/calcChain.xml><?xml version="1.0" encoding="utf-8"?>
<calcChain xmlns="http://schemas.openxmlformats.org/spreadsheetml/2006/main">
  <c r="D4" i="2"/>
  <c r="D5"/>
  <c r="D6"/>
  <c r="D7"/>
  <c r="D8"/>
  <c r="D9"/>
  <c r="D11"/>
  <c r="D12"/>
  <c r="D13"/>
  <c r="D14"/>
  <c r="D15"/>
  <c r="D16"/>
  <c r="D17"/>
  <c r="D18"/>
  <c r="D19"/>
  <c r="D20"/>
  <c r="D21"/>
  <c r="D22"/>
  <c r="D23"/>
  <c r="D3"/>
  <c r="AF6"/>
  <c r="F116" i="6"/>
  <c r="Z11" i="2"/>
  <c r="Z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BJ24"/>
  <c r="Z1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111" i="14"/>
  <c r="G172" i="6"/>
  <c r="F122"/>
  <c r="BF10" i="2" l="1"/>
  <c r="D10" s="1"/>
  <c r="AN24"/>
  <c r="AO24"/>
  <c r="G144" i="6"/>
  <c r="G146"/>
  <c r="AP4" i="2"/>
  <c r="F30" i="3" s="1"/>
  <c r="AP5" i="2"/>
  <c r="F30" i="4" s="1"/>
  <c r="AP6" i="2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3"/>
  <c r="F29" i="1" s="1"/>
  <c r="L4" i="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  <c r="J4"/>
  <c r="J5"/>
  <c r="J6"/>
  <c r="J7"/>
  <c r="J8"/>
  <c r="J9"/>
  <c r="J10"/>
  <c r="J11"/>
  <c r="J12"/>
  <c r="J13"/>
  <c r="J14"/>
  <c r="J15"/>
  <c r="J16"/>
  <c r="O16" s="1"/>
  <c r="J17"/>
  <c r="J18"/>
  <c r="J19"/>
  <c r="J20"/>
  <c r="J21"/>
  <c r="J22"/>
  <c r="J23"/>
  <c r="J3"/>
  <c r="CM24"/>
  <c r="CN24"/>
  <c r="CJ24"/>
  <c r="CK24"/>
  <c r="CL24"/>
  <c r="CE24"/>
  <c r="CF24"/>
  <c r="CG24"/>
  <c r="CH24"/>
  <c r="CI24"/>
  <c r="O20"/>
  <c r="F111" i="13"/>
  <c r="O6" i="2" l="1"/>
  <c r="O23"/>
  <c r="O7"/>
  <c r="O17"/>
  <c r="O13"/>
  <c r="O9"/>
  <c r="O5"/>
  <c r="O3"/>
  <c r="O10"/>
  <c r="O22"/>
  <c r="O21"/>
  <c r="O19"/>
  <c r="O18"/>
  <c r="O15"/>
  <c r="O14"/>
  <c r="O12"/>
  <c r="O11"/>
  <c r="O8"/>
  <c r="O4"/>
  <c r="D24"/>
  <c r="BF24" l="1"/>
  <c r="BG24"/>
  <c r="BH24"/>
  <c r="BI24"/>
  <c r="BK24"/>
  <c r="BL24"/>
  <c r="BM24"/>
  <c r="BN24"/>
  <c r="BO24"/>
  <c r="BP24"/>
  <c r="G156" i="25"/>
  <c r="G156" i="24"/>
  <c r="G156" i="22"/>
  <c r="G156" i="21"/>
  <c r="G156" i="20"/>
  <c r="G156" i="18"/>
  <c r="G156" i="17"/>
  <c r="G156" i="16"/>
  <c r="G156" i="15"/>
  <c r="G156" i="13" l="1"/>
  <c r="G156" i="12"/>
  <c r="G156" i="11"/>
  <c r="G156" i="9"/>
  <c r="G156" i="10"/>
  <c r="G154" s="1"/>
  <c r="G156" i="8"/>
  <c r="G157"/>
  <c r="G156" i="7"/>
  <c r="G156" i="6"/>
  <c r="G156" i="4"/>
  <c r="G156" i="3"/>
  <c r="G155" i="1"/>
  <c r="BD4" i="2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3"/>
  <c r="F30" i="25"/>
  <c r="G144" s="1"/>
  <c r="F30" i="24"/>
  <c r="F30" i="22"/>
  <c r="G144" s="1"/>
  <c r="F30" i="21"/>
  <c r="G144" s="1"/>
  <c r="F30" i="20"/>
  <c r="F30" i="18"/>
  <c r="G144" s="1"/>
  <c r="F30" i="17"/>
  <c r="G144" s="1"/>
  <c r="F30" i="16"/>
  <c r="G144" s="1"/>
  <c r="F30" i="15"/>
  <c r="G144" s="1"/>
  <c r="F30" i="14"/>
  <c r="F30" i="13"/>
  <c r="G144" s="1"/>
  <c r="F30" i="12"/>
  <c r="G144" s="1"/>
  <c r="F30" i="11"/>
  <c r="G144" s="1"/>
  <c r="F30" i="10"/>
  <c r="G144" s="1"/>
  <c r="F30" i="9" l="1"/>
  <c r="G144" s="1"/>
  <c r="F30" i="8"/>
  <c r="F30" i="7"/>
  <c r="F30" i="6"/>
  <c r="G154" i="9" l="1"/>
  <c r="G144" i="4"/>
  <c r="AA24" i="2"/>
  <c r="G154" i="15"/>
  <c r="G154" i="14" l="1"/>
  <c r="G156" s="1"/>
  <c r="G159" i="15"/>
  <c r="A187"/>
  <c r="G157" i="14" l="1"/>
  <c r="G159" i="6" l="1"/>
  <c r="F95" i="4" l="1"/>
  <c r="F94"/>
  <c r="F66" l="1"/>
  <c r="F117" i="1" l="1"/>
  <c r="F118" i="4" l="1"/>
  <c r="F118" i="7"/>
  <c r="F118" i="17" l="1"/>
  <c r="F118" i="21"/>
  <c r="F118" i="16"/>
  <c r="F118" i="12"/>
  <c r="F118" i="8"/>
  <c r="F118" i="3"/>
  <c r="F118" i="9"/>
  <c r="F118" i="22"/>
  <c r="F118" i="24"/>
  <c r="F118" i="18"/>
  <c r="F118" i="14"/>
  <c r="F118" i="10"/>
  <c r="F118" i="6"/>
  <c r="F118" i="13"/>
  <c r="F118" i="25"/>
  <c r="F118" i="20"/>
  <c r="F118" i="15"/>
  <c r="F118" i="11"/>
  <c r="N24" i="2"/>
  <c r="F24"/>
  <c r="G24"/>
  <c r="H24"/>
  <c r="I24"/>
  <c r="L24"/>
  <c r="M24"/>
  <c r="AS24"/>
  <c r="P24"/>
  <c r="J24" l="1"/>
  <c r="F49" i="1"/>
  <c r="F50" i="3"/>
  <c r="F50" i="4"/>
  <c r="F50" i="6"/>
  <c r="F50" i="7"/>
  <c r="F50" i="8"/>
  <c r="F50" i="9"/>
  <c r="F50" i="10"/>
  <c r="F50" i="11"/>
  <c r="F50" i="12"/>
  <c r="F50" i="13"/>
  <c r="F50" i="15"/>
  <c r="F50" i="16"/>
  <c r="F50" i="17"/>
  <c r="F50" i="18"/>
  <c r="F50" i="20"/>
  <c r="F50" i="21"/>
  <c r="F50" i="22"/>
  <c r="F50" i="24"/>
  <c r="F50" i="25"/>
  <c r="F50" i="14"/>
  <c r="Q24" i="2" l="1"/>
  <c r="S24"/>
  <c r="T24"/>
  <c r="BQ24"/>
  <c r="BR24"/>
  <c r="BS24"/>
  <c r="BT24"/>
  <c r="BU24"/>
  <c r="BV24"/>
  <c r="BW24"/>
  <c r="BX24"/>
  <c r="O24" l="1"/>
  <c r="K24"/>
  <c r="F94" i="15"/>
  <c r="W24" i="2"/>
  <c r="X24"/>
  <c r="Y24"/>
  <c r="Z24"/>
  <c r="AC24"/>
  <c r="AD24"/>
  <c r="AE24"/>
  <c r="AG24"/>
  <c r="AI24"/>
  <c r="AJ24"/>
  <c r="AK24"/>
  <c r="AL24"/>
  <c r="AP24"/>
  <c r="AQ24"/>
  <c r="AR24"/>
  <c r="AT24"/>
  <c r="AU24"/>
  <c r="AV24"/>
  <c r="AW24"/>
  <c r="AX24"/>
  <c r="AY24"/>
  <c r="AZ24"/>
  <c r="BA24"/>
  <c r="BB24"/>
  <c r="BC24"/>
  <c r="BE24"/>
  <c r="CO24" l="1"/>
  <c r="CD24"/>
  <c r="CC24"/>
  <c r="BY24"/>
  <c r="BZ24"/>
  <c r="CA24"/>
  <c r="CB24"/>
  <c r="AF4" l="1"/>
  <c r="AF5"/>
  <c r="G166" i="6"/>
  <c r="AF7" i="2"/>
  <c r="AF8"/>
  <c r="F116" i="8" s="1"/>
  <c r="AF9" i="2"/>
  <c r="AF10"/>
  <c r="AF11"/>
  <c r="AF12"/>
  <c r="AF13"/>
  <c r="AF14"/>
  <c r="AF15"/>
  <c r="AF16"/>
  <c r="AF17"/>
  <c r="AF18"/>
  <c r="AF19"/>
  <c r="AF20"/>
  <c r="AF21"/>
  <c r="AF22"/>
  <c r="AF23"/>
  <c r="AF3"/>
  <c r="F116" i="21" l="1"/>
  <c r="G172"/>
  <c r="F116" i="14"/>
  <c r="G172"/>
  <c r="G172" i="3"/>
  <c r="F116"/>
  <c r="G171" i="1"/>
  <c r="F115"/>
  <c r="F116" i="24"/>
  <c r="G172"/>
  <c r="F116" i="18"/>
  <c r="G172"/>
  <c r="G172" i="16"/>
  <c r="F116"/>
  <c r="F116" i="12"/>
  <c r="G172"/>
  <c r="G172" i="10"/>
  <c r="F116"/>
  <c r="F116" i="25"/>
  <c r="G172"/>
  <c r="G172" i="22"/>
  <c r="F116"/>
  <c r="F116" i="20"/>
  <c r="G172"/>
  <c r="F116" i="17"/>
  <c r="G172"/>
  <c r="G172" i="15"/>
  <c r="G166" s="1"/>
  <c r="F116"/>
  <c r="F116" i="13"/>
  <c r="G172"/>
  <c r="F116" i="11"/>
  <c r="G172"/>
  <c r="G172" i="9"/>
  <c r="F116"/>
  <c r="F116" i="7"/>
  <c r="G172"/>
  <c r="F116" i="4"/>
  <c r="G172"/>
  <c r="AF24" i="2"/>
  <c r="R2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V24"/>
  <c r="CW24"/>
  <c r="CX24"/>
  <c r="CY24"/>
  <c r="CZ24"/>
  <c r="DA24"/>
  <c r="DB24"/>
  <c r="R4"/>
  <c r="R5"/>
  <c r="R6"/>
  <c r="R7"/>
  <c r="R8"/>
  <c r="R9"/>
  <c r="R10"/>
  <c r="R11"/>
  <c r="R12"/>
  <c r="R13"/>
  <c r="R14"/>
  <c r="R15"/>
  <c r="R16"/>
  <c r="R17"/>
  <c r="R18"/>
  <c r="R19"/>
  <c r="R20"/>
  <c r="R21"/>
  <c r="R23"/>
  <c r="CU24" l="1"/>
  <c r="U15"/>
  <c r="R3"/>
  <c r="R24" s="1"/>
  <c r="F95" i="11"/>
  <c r="F44"/>
  <c r="U4" i="2"/>
  <c r="U5"/>
  <c r="U6"/>
  <c r="U7"/>
  <c r="U8"/>
  <c r="U9"/>
  <c r="U10"/>
  <c r="U11"/>
  <c r="U12"/>
  <c r="U13"/>
  <c r="U14"/>
  <c r="U16"/>
  <c r="U17"/>
  <c r="U18"/>
  <c r="U19"/>
  <c r="U20"/>
  <c r="U21"/>
  <c r="U22"/>
  <c r="U23"/>
  <c r="U3"/>
  <c r="AB3"/>
  <c r="F48" i="1" s="1"/>
  <c r="F46" s="1"/>
  <c r="AM3" i="2"/>
  <c r="AM4"/>
  <c r="AM5"/>
  <c r="AM6"/>
  <c r="AM8"/>
  <c r="AM9"/>
  <c r="AM11"/>
  <c r="AM12"/>
  <c r="AM14"/>
  <c r="AM15"/>
  <c r="G143" i="15" s="1"/>
  <c r="AM16" i="2"/>
  <c r="AM17"/>
  <c r="AM18"/>
  <c r="AM19"/>
  <c r="AM20"/>
  <c r="AM21"/>
  <c r="AM22"/>
  <c r="AM23"/>
  <c r="AM7"/>
  <c r="AM10"/>
  <c r="AM13"/>
  <c r="G166" i="25"/>
  <c r="G159"/>
  <c r="F122"/>
  <c r="F119" s="1"/>
  <c r="F111"/>
  <c r="F96"/>
  <c r="F95"/>
  <c r="F94"/>
  <c r="F87"/>
  <c r="F83" s="1"/>
  <c r="F70"/>
  <c r="F68" s="1"/>
  <c r="F65"/>
  <c r="F66"/>
  <c r="F45"/>
  <c r="F44"/>
  <c r="F34"/>
  <c r="I32"/>
  <c r="H32"/>
  <c r="G32"/>
  <c r="D8"/>
  <c r="C13" s="1"/>
  <c r="G166" i="24"/>
  <c r="G159"/>
  <c r="G154"/>
  <c r="F122"/>
  <c r="F119" s="1"/>
  <c r="F96"/>
  <c r="F95"/>
  <c r="F94"/>
  <c r="F87"/>
  <c r="F85" s="1"/>
  <c r="F70"/>
  <c r="F68" s="1"/>
  <c r="F66"/>
  <c r="F65"/>
  <c r="F45"/>
  <c r="F44"/>
  <c r="F34"/>
  <c r="I32"/>
  <c r="H32"/>
  <c r="G32"/>
  <c r="D8"/>
  <c r="C13" s="1"/>
  <c r="G166" i="22"/>
  <c r="G159"/>
  <c r="F122"/>
  <c r="F119" s="1"/>
  <c r="F111"/>
  <c r="F96"/>
  <c r="F95"/>
  <c r="F94"/>
  <c r="F87"/>
  <c r="F83" s="1"/>
  <c r="F70"/>
  <c r="F68" s="1"/>
  <c r="F65"/>
  <c r="F66"/>
  <c r="F45"/>
  <c r="F44"/>
  <c r="F34"/>
  <c r="I32"/>
  <c r="H32"/>
  <c r="G32"/>
  <c r="D8"/>
  <c r="C13" s="1"/>
  <c r="G166" i="21"/>
  <c r="G159"/>
  <c r="AB20" i="2"/>
  <c r="F49" i="21" s="1"/>
  <c r="F47" s="1"/>
  <c r="F122"/>
  <c r="F119" s="1"/>
  <c r="F111"/>
  <c r="F96"/>
  <c r="F94"/>
  <c r="F95"/>
  <c r="F87"/>
  <c r="F83" s="1"/>
  <c r="F70"/>
  <c r="F68" s="1"/>
  <c r="F66"/>
  <c r="F65"/>
  <c r="F45"/>
  <c r="F44"/>
  <c r="F34"/>
  <c r="I32"/>
  <c r="H32"/>
  <c r="G32"/>
  <c r="D8"/>
  <c r="C13" s="1"/>
  <c r="G166" i="20"/>
  <c r="G159"/>
  <c r="G154"/>
  <c r="F122"/>
  <c r="F119" s="1"/>
  <c r="F111"/>
  <c r="F96"/>
  <c r="F95"/>
  <c r="F94"/>
  <c r="F87"/>
  <c r="F83" s="1"/>
  <c r="F70"/>
  <c r="F68" s="1"/>
  <c r="F66"/>
  <c r="F65"/>
  <c r="F45"/>
  <c r="F44"/>
  <c r="F34"/>
  <c r="I32"/>
  <c r="H32"/>
  <c r="G32"/>
  <c r="D8"/>
  <c r="C13" s="1"/>
  <c r="G166" i="18"/>
  <c r="G159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D8"/>
  <c r="C13" s="1"/>
  <c r="G166" i="17"/>
  <c r="G159"/>
  <c r="F122"/>
  <c r="F119" s="1"/>
  <c r="F111"/>
  <c r="F96"/>
  <c r="F95"/>
  <c r="F94"/>
  <c r="F87"/>
  <c r="F83" s="1"/>
  <c r="F70"/>
  <c r="F68" s="1"/>
  <c r="F65"/>
  <c r="F66"/>
  <c r="F45"/>
  <c r="F44"/>
  <c r="F34"/>
  <c r="I32"/>
  <c r="H32"/>
  <c r="G32"/>
  <c r="D8"/>
  <c r="C13" s="1"/>
  <c r="G166" i="16"/>
  <c r="G159"/>
  <c r="G154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D8"/>
  <c r="C13" s="1"/>
  <c r="D8" i="15"/>
  <c r="A191" s="1"/>
  <c r="D8" i="14"/>
  <c r="A187" s="1"/>
  <c r="D8" i="13"/>
  <c r="A187" s="1"/>
  <c r="D8" i="12"/>
  <c r="A187" s="1"/>
  <c r="D8" i="11"/>
  <c r="A187" s="1"/>
  <c r="D8" i="10"/>
  <c r="A187" s="1"/>
  <c r="D8" i="9"/>
  <c r="A187" s="1"/>
  <c r="D8" i="8"/>
  <c r="A187" s="1"/>
  <c r="D8" i="7"/>
  <c r="A187" s="1"/>
  <c r="D8" i="6"/>
  <c r="A187" s="1"/>
  <c r="D8" i="4"/>
  <c r="A187" s="1"/>
  <c r="D8" i="3"/>
  <c r="A187" s="1"/>
  <c r="D8" i="1"/>
  <c r="C13" s="1"/>
  <c r="F122" i="15"/>
  <c r="F119" s="1"/>
  <c r="F111"/>
  <c r="F96"/>
  <c r="F95"/>
  <c r="F87"/>
  <c r="F85" s="1"/>
  <c r="F70"/>
  <c r="F68" s="1"/>
  <c r="F66"/>
  <c r="F65"/>
  <c r="F45"/>
  <c r="F44"/>
  <c r="F34"/>
  <c r="I32"/>
  <c r="H32"/>
  <c r="G32"/>
  <c r="G166" i="14"/>
  <c r="G159"/>
  <c r="F122"/>
  <c r="F119" s="1"/>
  <c r="F96"/>
  <c r="F95"/>
  <c r="F94"/>
  <c r="F87"/>
  <c r="F85" s="1"/>
  <c r="F70"/>
  <c r="F68" s="1"/>
  <c r="F66"/>
  <c r="F65"/>
  <c r="F45"/>
  <c r="F44"/>
  <c r="F34"/>
  <c r="I32"/>
  <c r="H32"/>
  <c r="G32"/>
  <c r="G166" i="13"/>
  <c r="G159"/>
  <c r="F122"/>
  <c r="F119" s="1"/>
  <c r="F96"/>
  <c r="F95"/>
  <c r="F94"/>
  <c r="F87"/>
  <c r="F83" s="1"/>
  <c r="F70"/>
  <c r="F68" s="1"/>
  <c r="F66"/>
  <c r="F65"/>
  <c r="F45"/>
  <c r="F44"/>
  <c r="F34"/>
  <c r="I32"/>
  <c r="H32"/>
  <c r="G32"/>
  <c r="G166" i="12"/>
  <c r="G159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G159" i="11"/>
  <c r="F122"/>
  <c r="F119" s="1"/>
  <c r="F111"/>
  <c r="F96"/>
  <c r="F94"/>
  <c r="F87"/>
  <c r="F85" s="1"/>
  <c r="F70"/>
  <c r="F68" s="1"/>
  <c r="F66"/>
  <c r="F65"/>
  <c r="F45"/>
  <c r="F34"/>
  <c r="I32"/>
  <c r="H32"/>
  <c r="G32"/>
  <c r="G166" i="10"/>
  <c r="G159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G166" i="9"/>
  <c r="G159"/>
  <c r="AB9" i="2"/>
  <c r="F49" i="9" s="1"/>
  <c r="F47" s="1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G172" i="8"/>
  <c r="G166" s="1"/>
  <c r="G159"/>
  <c r="G154"/>
  <c r="F122"/>
  <c r="F119" s="1"/>
  <c r="F111"/>
  <c r="F96"/>
  <c r="F95"/>
  <c r="F94"/>
  <c r="F87"/>
  <c r="F85" s="1"/>
  <c r="F70"/>
  <c r="F68" s="1"/>
  <c r="F66"/>
  <c r="F65"/>
  <c r="F45"/>
  <c r="F44"/>
  <c r="F34"/>
  <c r="I32"/>
  <c r="H32"/>
  <c r="G32"/>
  <c r="G166" i="7"/>
  <c r="G159"/>
  <c r="AB7" i="2"/>
  <c r="F49" i="7" s="1"/>
  <c r="F47" s="1"/>
  <c r="F122"/>
  <c r="F119" s="1"/>
  <c r="F111"/>
  <c r="F96"/>
  <c r="F95"/>
  <c r="F94"/>
  <c r="F87"/>
  <c r="F83" s="1"/>
  <c r="F70"/>
  <c r="F68" s="1"/>
  <c r="F66"/>
  <c r="F65"/>
  <c r="F45"/>
  <c r="F44"/>
  <c r="F34"/>
  <c r="I32"/>
  <c r="H32"/>
  <c r="G32"/>
  <c r="AB6" i="2"/>
  <c r="F49" i="6" s="1"/>
  <c r="F47" s="1"/>
  <c r="F119"/>
  <c r="F111"/>
  <c r="F96"/>
  <c r="F94"/>
  <c r="F95"/>
  <c r="F87"/>
  <c r="F85" s="1"/>
  <c r="F70"/>
  <c r="F68" s="1"/>
  <c r="F66"/>
  <c r="F65"/>
  <c r="F45"/>
  <c r="F44"/>
  <c r="F34"/>
  <c r="I32"/>
  <c r="H32"/>
  <c r="G32"/>
  <c r="G166" i="4"/>
  <c r="G159"/>
  <c r="AB5" i="2"/>
  <c r="F49" i="4" s="1"/>
  <c r="F47" s="1"/>
  <c r="F122"/>
  <c r="F119" s="1"/>
  <c r="F111"/>
  <c r="F96"/>
  <c r="F87"/>
  <c r="F85" s="1"/>
  <c r="F70"/>
  <c r="F68" s="1"/>
  <c r="F65"/>
  <c r="F45"/>
  <c r="F44"/>
  <c r="F34"/>
  <c r="I32"/>
  <c r="H32"/>
  <c r="G32"/>
  <c r="G166" i="3"/>
  <c r="G159"/>
  <c r="G154"/>
  <c r="F122"/>
  <c r="F119" s="1"/>
  <c r="F111"/>
  <c r="F96"/>
  <c r="F95"/>
  <c r="F94"/>
  <c r="F87"/>
  <c r="F83" s="1"/>
  <c r="F70"/>
  <c r="F68" s="1"/>
  <c r="F66"/>
  <c r="F65"/>
  <c r="F45"/>
  <c r="F44"/>
  <c r="F34"/>
  <c r="I32"/>
  <c r="H32"/>
  <c r="G32"/>
  <c r="G153" i="1"/>
  <c r="G158"/>
  <c r="F65"/>
  <c r="F121"/>
  <c r="F118" s="1"/>
  <c r="F110"/>
  <c r="F95"/>
  <c r="F94"/>
  <c r="F93"/>
  <c r="F86"/>
  <c r="F84" s="1"/>
  <c r="F69"/>
  <c r="F67" s="1"/>
  <c r="F64"/>
  <c r="F44"/>
  <c r="DC24" i="2"/>
  <c r="DD24"/>
  <c r="F33" i="1"/>
  <c r="G31"/>
  <c r="H31"/>
  <c r="I31"/>
  <c r="G143" i="13" l="1"/>
  <c r="G152"/>
  <c r="G143" i="7"/>
  <c r="G152"/>
  <c r="G143" i="24"/>
  <c r="G152"/>
  <c r="G143" i="21"/>
  <c r="G152"/>
  <c r="G143" i="18"/>
  <c r="G152"/>
  <c r="G143" i="16"/>
  <c r="G152"/>
  <c r="G143" i="14"/>
  <c r="G144" s="1"/>
  <c r="G152" i="15"/>
  <c r="G152" i="14"/>
  <c r="G143" i="11"/>
  <c r="G152"/>
  <c r="G143" i="8"/>
  <c r="G152"/>
  <c r="G143" i="4"/>
  <c r="G152"/>
  <c r="G142" i="1"/>
  <c r="G151"/>
  <c r="G143" i="10"/>
  <c r="G152"/>
  <c r="G143" i="25"/>
  <c r="G152"/>
  <c r="G143" i="22"/>
  <c r="G152"/>
  <c r="G143" i="20"/>
  <c r="G152"/>
  <c r="G143" i="17"/>
  <c r="G152"/>
  <c r="G143" i="12"/>
  <c r="G152"/>
  <c r="G143" i="9"/>
  <c r="G152"/>
  <c r="G143" i="6"/>
  <c r="G152"/>
  <c r="G143" i="3"/>
  <c r="G152"/>
  <c r="G150" s="1"/>
  <c r="G148" s="1"/>
  <c r="G150" i="15"/>
  <c r="G148" s="1"/>
  <c r="G139" s="1"/>
  <c r="G150" i="6"/>
  <c r="G150" i="4"/>
  <c r="F107" i="6"/>
  <c r="F107" i="4"/>
  <c r="U24" i="2"/>
  <c r="AM24"/>
  <c r="BD24"/>
  <c r="F85" i="17"/>
  <c r="F85" i="22"/>
  <c r="G166" i="11"/>
  <c r="F83" i="14"/>
  <c r="F92" i="25"/>
  <c r="F92" i="15"/>
  <c r="F85" i="21"/>
  <c r="F83" i="12"/>
  <c r="F82" i="1"/>
  <c r="F92" i="8"/>
  <c r="F92" i="11"/>
  <c r="C13" i="13"/>
  <c r="F83" i="8"/>
  <c r="F92" i="9"/>
  <c r="F83" i="6"/>
  <c r="F83" i="11"/>
  <c r="F83" i="4"/>
  <c r="F92" i="10"/>
  <c r="F92" i="12"/>
  <c r="F92" i="13"/>
  <c r="F92" i="20"/>
  <c r="F91" i="1"/>
  <c r="F83" i="10"/>
  <c r="C13" i="9"/>
  <c r="F83" i="16"/>
  <c r="F92" i="17"/>
  <c r="F83" i="18"/>
  <c r="A187"/>
  <c r="F92" i="7"/>
  <c r="F85" i="13"/>
  <c r="F92" i="14"/>
  <c r="C13" i="4"/>
  <c r="F92" i="22"/>
  <c r="F85" i="25"/>
  <c r="F83" i="24"/>
  <c r="C13" i="14"/>
  <c r="F63" i="13"/>
  <c r="C13" i="10"/>
  <c r="F63" i="20"/>
  <c r="G150" i="7"/>
  <c r="F85" i="3"/>
  <c r="G154" i="7"/>
  <c r="C13" i="8"/>
  <c r="F92" i="18"/>
  <c r="F92" i="4"/>
  <c r="F92" i="6"/>
  <c r="F63" i="8"/>
  <c r="F83" i="9"/>
  <c r="F63" i="10"/>
  <c r="C13" i="12"/>
  <c r="F85" i="7"/>
  <c r="F63"/>
  <c r="F92" i="16"/>
  <c r="F92" i="24"/>
  <c r="F63" i="25"/>
  <c r="A187" i="20"/>
  <c r="F92" i="21"/>
  <c r="F63" i="3"/>
  <c r="F92"/>
  <c r="F107" i="7"/>
  <c r="F63" i="24"/>
  <c r="F63" i="4"/>
  <c r="F63" i="15"/>
  <c r="C13" i="3"/>
  <c r="A187" i="24"/>
  <c r="A187" i="22"/>
  <c r="A187" i="21"/>
  <c r="F107" i="3"/>
  <c r="G149" i="1"/>
  <c r="F111" i="24"/>
  <c r="F63" i="22"/>
  <c r="F63" i="21"/>
  <c r="F63" i="18"/>
  <c r="F63" i="17"/>
  <c r="F63" i="16"/>
  <c r="F63" i="14"/>
  <c r="F63" i="12"/>
  <c r="F63" i="11"/>
  <c r="F63" i="9"/>
  <c r="F63" i="6"/>
  <c r="F62" i="1"/>
  <c r="V5" i="2"/>
  <c r="F42" i="4" s="1"/>
  <c r="F40" s="1"/>
  <c r="F32" s="1"/>
  <c r="A187" i="25"/>
  <c r="A187" i="16"/>
  <c r="A187" i="17"/>
  <c r="AB10" i="2"/>
  <c r="G154" i="11"/>
  <c r="AB11" i="2"/>
  <c r="AB12"/>
  <c r="G154" i="12"/>
  <c r="AB13" i="2"/>
  <c r="G154" i="13"/>
  <c r="AB14" i="2"/>
  <c r="F49" i="14" s="1"/>
  <c r="F47" s="1"/>
  <c r="AB23" i="2"/>
  <c r="G154" i="25"/>
  <c r="AB17" i="2"/>
  <c r="G154" i="17"/>
  <c r="AB18" i="2"/>
  <c r="G154" i="18"/>
  <c r="A186" i="1"/>
  <c r="C13" i="7"/>
  <c r="C13" i="11"/>
  <c r="C13" i="15"/>
  <c r="AB21" i="2"/>
  <c r="C13" i="6"/>
  <c r="G154" i="22"/>
  <c r="AB15" i="2"/>
  <c r="AB22"/>
  <c r="AB19"/>
  <c r="AB16"/>
  <c r="AB8"/>
  <c r="AB4"/>
  <c r="F83" i="15"/>
  <c r="F85" i="20"/>
  <c r="G148" i="4" l="1"/>
  <c r="G139" s="1"/>
  <c r="L140" s="1"/>
  <c r="G148" i="6"/>
  <c r="G139" s="1"/>
  <c r="L140" s="1"/>
  <c r="G176" i="15"/>
  <c r="G177" s="1"/>
  <c r="F49" i="22"/>
  <c r="F47" s="1"/>
  <c r="F49" i="17"/>
  <c r="F47" s="1"/>
  <c r="F49" i="8"/>
  <c r="F47" s="1"/>
  <c r="F49" i="15"/>
  <c r="F47" s="1"/>
  <c r="F49" i="13"/>
  <c r="F47" s="1"/>
  <c r="F49" i="11"/>
  <c r="F47" s="1"/>
  <c r="F49" i="3"/>
  <c r="F47" s="1"/>
  <c r="F49" i="20"/>
  <c r="F47" s="1"/>
  <c r="F49" i="12"/>
  <c r="F47" s="1"/>
  <c r="F49" i="10"/>
  <c r="F47" s="1"/>
  <c r="F49" i="24"/>
  <c r="F47" s="1"/>
  <c r="F49" i="16"/>
  <c r="F47" s="1"/>
  <c r="F49" i="18"/>
  <c r="F47" s="1"/>
  <c r="F49" i="25"/>
  <c r="F47" s="1"/>
  <c r="V7" i="2"/>
  <c r="AH7" s="1"/>
  <c r="V4"/>
  <c r="F42" i="3" s="1"/>
  <c r="F40" s="1"/>
  <c r="V6" i="2"/>
  <c r="F42" i="6" s="1"/>
  <c r="F40" s="1"/>
  <c r="F32" s="1"/>
  <c r="V3" i="2"/>
  <c r="G154" i="21"/>
  <c r="AB24" i="2"/>
  <c r="G148" i="7"/>
  <c r="G176" s="1"/>
  <c r="G177" s="1"/>
  <c r="F61" i="4"/>
  <c r="L139" s="1"/>
  <c r="F61" i="7"/>
  <c r="G176" i="3"/>
  <c r="G177" s="1"/>
  <c r="G139"/>
  <c r="L140" s="1"/>
  <c r="F61" i="6"/>
  <c r="F61" i="3"/>
  <c r="AH5" i="2"/>
  <c r="V19"/>
  <c r="AH19" s="1"/>
  <c r="V18"/>
  <c r="AH18" s="1"/>
  <c r="V11"/>
  <c r="F42" i="11" s="1"/>
  <c r="F40" s="1"/>
  <c r="V20" i="2"/>
  <c r="AH20" s="1"/>
  <c r="V10"/>
  <c r="AH10" s="1"/>
  <c r="V13"/>
  <c r="F42" i="13" s="1"/>
  <c r="F40" s="1"/>
  <c r="V16" i="2"/>
  <c r="AH16" s="1"/>
  <c r="V17"/>
  <c r="AH17" s="1"/>
  <c r="V12"/>
  <c r="F42" i="12" s="1"/>
  <c r="F40" s="1"/>
  <c r="G150"/>
  <c r="G148" s="1"/>
  <c r="V8" i="2"/>
  <c r="AH8" s="1"/>
  <c r="G150" i="11"/>
  <c r="G148" s="1"/>
  <c r="V15" i="2"/>
  <c r="AH15" s="1"/>
  <c r="V22"/>
  <c r="AH22" s="1"/>
  <c r="V9"/>
  <c r="AH9" s="1"/>
  <c r="G150" i="13"/>
  <c r="G148" s="1"/>
  <c r="V14" i="2"/>
  <c r="G150" i="17"/>
  <c r="G148" s="1"/>
  <c r="V23" i="2"/>
  <c r="AH23" s="1"/>
  <c r="G150" i="8"/>
  <c r="G148" s="1"/>
  <c r="G150" i="24"/>
  <c r="G148" s="1"/>
  <c r="V21" i="2"/>
  <c r="AH21" s="1"/>
  <c r="G150" i="10"/>
  <c r="G148" s="1"/>
  <c r="L139" i="6" l="1"/>
  <c r="G176"/>
  <c r="G177" s="1"/>
  <c r="G176" i="4"/>
  <c r="G177" s="1"/>
  <c r="F32" i="3"/>
  <c r="L139" s="1"/>
  <c r="F32" i="13"/>
  <c r="F107" i="17"/>
  <c r="F107" i="22"/>
  <c r="F107" i="21"/>
  <c r="F107" i="8"/>
  <c r="F107" i="14"/>
  <c r="F61" s="1"/>
  <c r="F107" i="25"/>
  <c r="F107" i="24"/>
  <c r="F107" i="10"/>
  <c r="F107" i="18"/>
  <c r="F107" i="9"/>
  <c r="F107" i="15"/>
  <c r="F107" i="16"/>
  <c r="F107" i="20"/>
  <c r="F32" i="12"/>
  <c r="F32" i="11"/>
  <c r="AH4" i="2"/>
  <c r="F42" i="7"/>
  <c r="F40" s="1"/>
  <c r="F32" s="1"/>
  <c r="L139" s="1"/>
  <c r="AH6" i="2"/>
  <c r="AH14"/>
  <c r="V24"/>
  <c r="F41" i="1"/>
  <c r="G139" i="7"/>
  <c r="L140" s="1"/>
  <c r="F42" i="14"/>
  <c r="F40" s="1"/>
  <c r="F32" s="1"/>
  <c r="AH13" i="2"/>
  <c r="AH12"/>
  <c r="F42" i="10"/>
  <c r="F40" s="1"/>
  <c r="F32" s="1"/>
  <c r="G139"/>
  <c r="G176"/>
  <c r="G177" s="1"/>
  <c r="G139" i="8"/>
  <c r="G176"/>
  <c r="G177" s="1"/>
  <c r="G139" i="17"/>
  <c r="G176"/>
  <c r="G177" s="1"/>
  <c r="G139" i="13"/>
  <c r="G176"/>
  <c r="G177" s="1"/>
  <c r="G139" i="11"/>
  <c r="G176"/>
  <c r="G177" s="1"/>
  <c r="G139" i="12"/>
  <c r="G176"/>
  <c r="G177" s="1"/>
  <c r="G139" i="24"/>
  <c r="G176"/>
  <c r="G177" s="1"/>
  <c r="G150" i="18"/>
  <c r="G148" s="1"/>
  <c r="G150" i="25"/>
  <c r="G148" s="1"/>
  <c r="F42" i="9"/>
  <c r="F40" s="1"/>
  <c r="F32" s="1"/>
  <c r="F42" i="24"/>
  <c r="F40" s="1"/>
  <c r="F32" s="1"/>
  <c r="F42" i="15"/>
  <c r="F40" s="1"/>
  <c r="F32" s="1"/>
  <c r="G150" i="16"/>
  <c r="G148" s="1"/>
  <c r="G150" i="21"/>
  <c r="G148" s="1"/>
  <c r="G150" i="22"/>
  <c r="G148" s="1"/>
  <c r="F42" i="25"/>
  <c r="F40" s="1"/>
  <c r="F32" s="1"/>
  <c r="G150" i="9"/>
  <c r="F42" i="22"/>
  <c r="F40" s="1"/>
  <c r="F32" s="1"/>
  <c r="F42" i="17"/>
  <c r="F40" s="1"/>
  <c r="F32" s="1"/>
  <c r="F42" i="8"/>
  <c r="F40" s="1"/>
  <c r="F32" s="1"/>
  <c r="F42" i="18"/>
  <c r="F40" s="1"/>
  <c r="F32" s="1"/>
  <c r="AH11" i="2"/>
  <c r="G150" i="14"/>
  <c r="G148" s="1"/>
  <c r="F42" i="16"/>
  <c r="F40" s="1"/>
  <c r="F32" s="1"/>
  <c r="G150" i="20"/>
  <c r="G148" s="1"/>
  <c r="F42" i="21"/>
  <c r="F40" s="1"/>
  <c r="F32" s="1"/>
  <c r="F42" i="20"/>
  <c r="F40" s="1"/>
  <c r="F32" s="1"/>
  <c r="L139" i="14" l="1"/>
  <c r="F61" i="25"/>
  <c r="L139" s="1"/>
  <c r="F61" i="24"/>
  <c r="L139" s="1"/>
  <c r="L140"/>
  <c r="F61" i="22"/>
  <c r="L139" s="1"/>
  <c r="F61" i="21"/>
  <c r="L139" s="1"/>
  <c r="F61" i="20"/>
  <c r="L139" s="1"/>
  <c r="F61" i="18"/>
  <c r="L139" s="1"/>
  <c r="F61" i="17"/>
  <c r="L139" s="1"/>
  <c r="L140"/>
  <c r="F61" i="16"/>
  <c r="L139" s="1"/>
  <c r="F61" i="15"/>
  <c r="L139" s="1"/>
  <c r="L140"/>
  <c r="F61" i="10"/>
  <c r="L139" s="1"/>
  <c r="L140"/>
  <c r="F61" i="9"/>
  <c r="L139" s="1"/>
  <c r="F61" i="8"/>
  <c r="L139" s="1"/>
  <c r="L140"/>
  <c r="G148" i="9"/>
  <c r="G139" s="1"/>
  <c r="L140" s="1"/>
  <c r="F107" i="11"/>
  <c r="F107" i="12"/>
  <c r="F107" i="13"/>
  <c r="F61" s="1"/>
  <c r="L139" s="1"/>
  <c r="G176" i="14"/>
  <c r="G177" s="1"/>
  <c r="G139"/>
  <c r="L140" s="1"/>
  <c r="G139" i="22"/>
  <c r="L140" s="1"/>
  <c r="G176"/>
  <c r="G177" s="1"/>
  <c r="G139" i="16"/>
  <c r="L140" s="1"/>
  <c r="G176"/>
  <c r="G177" s="1"/>
  <c r="G139" i="20"/>
  <c r="L140" s="1"/>
  <c r="G176"/>
  <c r="G177" s="1"/>
  <c r="G176" i="18"/>
  <c r="G177" s="1"/>
  <c r="G139"/>
  <c r="L140" s="1"/>
  <c r="G139" i="25"/>
  <c r="L140" s="1"/>
  <c r="G176"/>
  <c r="G177" s="1"/>
  <c r="G176" i="21"/>
  <c r="G177" s="1"/>
  <c r="G139"/>
  <c r="L140" s="1"/>
  <c r="F106" i="1"/>
  <c r="F43"/>
  <c r="F39" s="1"/>
  <c r="F31" s="1"/>
  <c r="AH3" i="2"/>
  <c r="AH24" s="1"/>
  <c r="G165" i="1"/>
  <c r="G147" s="1"/>
  <c r="F60" l="1"/>
  <c r="L138" s="1"/>
  <c r="L140" i="13"/>
  <c r="F61" i="12"/>
  <c r="L139" s="1"/>
  <c r="L140"/>
  <c r="F61" i="11"/>
  <c r="L139" s="1"/>
  <c r="L140"/>
  <c r="G175" i="1"/>
  <c r="G176" s="1"/>
  <c r="G138"/>
  <c r="L139" s="1"/>
  <c r="G176" i="9"/>
  <c r="G177" s="1"/>
</calcChain>
</file>

<file path=xl/comments1.xml><?xml version="1.0" encoding="utf-8"?>
<comments xmlns="http://schemas.openxmlformats.org/spreadsheetml/2006/main">
  <authors>
    <author>User</author>
  </authors>
  <commentList>
    <comment ref="AC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вставить  ермаково кап ремонт 120000000</t>
        </r>
      </text>
    </comment>
  </commentList>
</comments>
</file>

<file path=xl/sharedStrings.xml><?xml version="1.0" encoding="utf-8"?>
<sst xmlns="http://schemas.openxmlformats.org/spreadsheetml/2006/main" count="7973" uniqueCount="283">
  <si>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</si>
  <si>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</si>
  <si>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indexed="8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</si>
  <si>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</si>
  <si>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indexed="8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</si>
  <si>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</si>
  <si>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</si>
  <si>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indexed="8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</si>
  <si>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</si>
  <si>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indexed="8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</si>
  <si>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</si>
  <si>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</si>
  <si>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</si>
  <si>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</si>
  <si>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</si>
  <si>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</si>
  <si>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</si>
  <si>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indexed="8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</si>
  <si>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</si>
  <si>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</si>
  <si>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</si>
  <si>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</si>
  <si>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</si>
  <si>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</si>
  <si>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</si>
  <si>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</si>
  <si>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</si>
  <si>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indexed="8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</si>
  <si>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</si>
  <si>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</si>
  <si>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</si>
  <si>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</si>
  <si>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</si>
  <si>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</si>
  <si>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</si>
  <si>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</si>
  <si>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</si>
  <si>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</si>
  <si>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</si>
  <si>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</si>
  <si>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</si>
  <si>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</si>
  <si>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</si>
  <si>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</si>
  <si>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</si>
  <si>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</si>
  <si>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</si>
  <si>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</si>
  <si>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</si>
  <si>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</si>
  <si>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</si>
  <si>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</si>
  <si>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</si>
  <si>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</si>
  <si>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</si>
  <si>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</si>
  <si>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</si>
  <si>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</si>
  <si>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indexed="8"/>
        <rFont val="Arial"/>
        <family val="2"/>
        <charset val="204"/>
      </rPr>
      <t>7</t>
    </r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</si>
  <si>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</si>
  <si>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</si>
  <si>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</si>
  <si>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</si>
  <si>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</si>
  <si>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indexed="8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</si>
  <si>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indexed="8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</si>
  <si>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indexed="8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</si>
  <si>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indexed="8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</si>
  <si>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indexed="8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</si>
  <si>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</si>
  <si>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indexed="8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</si>
  <si>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</si>
  <si>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</si>
  <si>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</si>
  <si>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t>1.1.</t>
  </si>
  <si>
    <t>1.2.</t>
  </si>
  <si>
    <t>1.3.</t>
  </si>
  <si>
    <t>1.4.</t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</si>
  <si>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</si>
  <si>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</si>
  <si>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</si>
  <si>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</si>
  <si>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</si>
  <si>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</si>
  <si>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</si>
  <si>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</si>
  <si>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</si>
  <si>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</si>
  <si>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</si>
  <si>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</si>
  <si>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</si>
  <si>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</si>
  <si>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</si>
  <si>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</si>
  <si>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</si>
  <si>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</si>
  <si>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</si>
  <si>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</si>
  <si>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</si>
  <si>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</si>
  <si>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</si>
  <si>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</si>
  <si>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</si>
  <si>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</si>
  <si>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</si>
  <si>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</si>
  <si>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</si>
  <si>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</si>
  <si>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Зарплата</t>
  </si>
  <si>
    <t>Итого</t>
  </si>
  <si>
    <t>ИТОГО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</si>
  <si>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</si>
  <si>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</si>
  <si>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</si>
  <si>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</si>
  <si>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</si>
  <si>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</si>
  <si>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>Компенсац</t>
  </si>
  <si>
    <t xml:space="preserve">Итого </t>
  </si>
  <si>
    <t>Итого
 местный</t>
  </si>
  <si>
    <t>Итого 
муниципалка</t>
  </si>
  <si>
    <t xml:space="preserve">Прочие доходы </t>
  </si>
  <si>
    <t>Родител.
плата</t>
  </si>
  <si>
    <t>Компенсация затрат</t>
  </si>
  <si>
    <t>Штрафы</t>
  </si>
  <si>
    <t>Всего прочие</t>
  </si>
  <si>
    <t>КФО5+6</t>
  </si>
  <si>
    <t>коман
 112</t>
  </si>
  <si>
    <t>Итого прочие244</t>
  </si>
  <si>
    <t>Кап.
Вложения 400</t>
  </si>
  <si>
    <t>Всего</t>
  </si>
  <si>
    <t>ПСД кровли</t>
  </si>
  <si>
    <t>Уголь</t>
  </si>
  <si>
    <t>Продукты</t>
  </si>
  <si>
    <t>Итого
 муниц</t>
  </si>
  <si>
    <t xml:space="preserve"> Р.П.Головко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</si>
  <si>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</si>
  <si>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</si>
  <si>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</si>
  <si>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</si>
  <si>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</si>
  <si>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</si>
  <si>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indexed="8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</si>
  <si>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</si>
  <si>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</si>
  <si>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</si>
  <si>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</si>
  <si>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</si>
  <si>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</si>
  <si>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</si>
  <si>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 xml:space="preserve">                                                                                                         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</si>
  <si>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</si>
  <si>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</si>
  <si>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</si>
  <si>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</si>
  <si>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</si>
  <si>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</si>
  <si>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indexed="8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indexed="8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</si>
  <si>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</si>
  <si>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</si>
  <si>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>Иные цели2020
 Республ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</si>
  <si>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</si>
  <si>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</si>
  <si>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</si>
  <si>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АЗОВСКИЙ</t>
  </si>
  <si>
    <t>АПРЕЛЕВСКИЙ</t>
  </si>
  <si>
    <t>ВОЛЬНОВСКИЙ</t>
  </si>
  <si>
    <t>ЕРМАКОВСКИЙ</t>
  </si>
  <si>
    <t>ИЗУМРУДНОВСКИЙ</t>
  </si>
  <si>
    <t>КОМСОМОЛЬСКИЙ</t>
  </si>
  <si>
    <t>КОНДРАТЬЕВСКИЙ</t>
  </si>
  <si>
    <t>КРЫМКОВСКИЙ</t>
  </si>
  <si>
    <t>МАЙСКИЙ</t>
  </si>
  <si>
    <t>МАРЬИНОВСКИЙ</t>
  </si>
  <si>
    <t>МЕДВЕДЕВСКИЙ</t>
  </si>
  <si>
    <t>НОВОСЕЛЬЦЕВСКИЙ</t>
  </si>
  <si>
    <t>НОВОКРЫМСКИЙ</t>
  </si>
  <si>
    <t>НОВОСТЕПНОВСКИЙ</t>
  </si>
  <si>
    <t>ПОБЕДНЕНСКИЙ</t>
  </si>
  <si>
    <t>ПРОСТОРНЕНСКИЙ</t>
  </si>
  <si>
    <t>РЫСАКОВСКИЙ</t>
  </si>
  <si>
    <t>СВЕТЛОВСКИЙ</t>
  </si>
  <si>
    <t>СТАЛЬНОВСКИЙ</t>
  </si>
  <si>
    <t>ЦЕЛИННОВСКИЙ</t>
  </si>
  <si>
    <t>ЯРКОВСКИЙ</t>
  </si>
  <si>
    <t>(уполномоченное лицо учреждения) __Заведующий_____ ________________________ _________________________</t>
  </si>
  <si>
    <t xml:space="preserve"> Учреждение              _Муниципальное дошкольное образовательное учреждение  Азовский детский сад "Тополек"                 </t>
  </si>
  <si>
    <t xml:space="preserve"> Учреждение            Муниципальное дошкольное образовательное учреждение    Апрелевский   детский    сад    "Капелька"    </t>
  </si>
  <si>
    <t xml:space="preserve"> Учреждение            Муниципальное дошкольное образовательное учреждение   Вольновский  детский    сад    "Ивушка"    </t>
  </si>
  <si>
    <t xml:space="preserve"> Учреждение            Муниципальное дошкольное образовательное учреждение  Ермаковски   детский    сад    "Теремок"    </t>
  </si>
  <si>
    <t xml:space="preserve"> Учреждение            Муниципальное дошкольное образовательное учреждение  Изумрудновский   детский    сад    "Аленушка"    </t>
  </si>
  <si>
    <t xml:space="preserve"> Учреждение            Муниципальное дошкольное образовательное учреждение  Комсомольский   детский    сад    "Солнышко"    </t>
  </si>
  <si>
    <t xml:space="preserve"> Учреждение            Муниципальное дошкольное образовательное учреждение  Кондратьевский  детский    сад    "Василек"    </t>
  </si>
  <si>
    <t xml:space="preserve"> Учреждение            Муниципальное дошкольное образовательное учреждение  Крымковский  детский    сад    "Тополек"    </t>
  </si>
  <si>
    <t xml:space="preserve"> Учреждение             Муниципальное  дошкольное  образовательное  учреждение  Майский  детский   сад   "Солнышко "    </t>
  </si>
  <si>
    <t xml:space="preserve"> Учреждение             Муниципальное  дошкольное  образовательное  учреждение  Марьиновский  детский   сад   "Светлячок "    </t>
  </si>
  <si>
    <t xml:space="preserve"> Учреждение             Муниципальное  дошкольное  образовательное  учреждение Медведевский  детский   сад   "Солнышко "    </t>
  </si>
  <si>
    <t xml:space="preserve"> Учреждение             Муниципальное  дошкольное  образовательное  учреждение Новосельцевский детский   сад   "Ивушка "    </t>
  </si>
  <si>
    <t xml:space="preserve"> Учреждение             Муниципальное  дошкольное  образовательное  учреждение Новокрымский детский   сад   "Ромашка "    </t>
  </si>
  <si>
    <t xml:space="preserve"> Учреждение             Муниципальное  дошкольное  образовательное  учреждение Новостепновский детский   сад   "Радуга "    </t>
  </si>
  <si>
    <t xml:space="preserve"> Учреждение             Муниципальное  дошкольное  образовательное  учреждение  Победненский  детский   сад   "Искорка "    </t>
  </si>
  <si>
    <t xml:space="preserve"> Учреждение             Муниципальное  дошкольное  образовательное  учреждение  Просторненский  детский   сад   "Капитошка "    </t>
  </si>
  <si>
    <t xml:space="preserve"> Учреждение             Муниципальное  дошкольное  образовательное  учреждение Светловский  детский   сад   "Солнышко "    </t>
  </si>
  <si>
    <t xml:space="preserve"> Учреждение             Муниципальное  дошкольное  образовательное  учреждение Рысаковский  детский   сад   "Малютка "    </t>
  </si>
  <si>
    <t xml:space="preserve"> Учреждение             Муниципальное  дошкольное  образовательное  учреждение Стальновский  детский   сад   "Ивушка"    </t>
  </si>
  <si>
    <t xml:space="preserve"> Учреждение             Муниципальное  дошкольное  образовательное  учреждение  Целиновский  детский   сад   "Ромашка "    </t>
  </si>
  <si>
    <t xml:space="preserve"> Учреждение             Муниципальное  дошкольное  образовательное  учреждение  Ярковский  детский   сад   "Жаворонок "    </t>
  </si>
  <si>
    <t>2.1</t>
  </si>
  <si>
    <t>26500.1</t>
  </si>
  <si>
    <t>131</t>
  </si>
  <si>
    <t>141</t>
  </si>
  <si>
    <t>200</t>
  </si>
  <si>
    <t>210</t>
  </si>
  <si>
    <t>211</t>
  </si>
  <si>
    <t>212</t>
  </si>
  <si>
    <t>213</t>
  </si>
  <si>
    <t>220</t>
  </si>
  <si>
    <t>Код бюджетной классификации Российской  Федерации</t>
  </si>
  <si>
    <t>4.1</t>
  </si>
  <si>
    <t>0000000000</t>
  </si>
  <si>
    <t>1.3.1</t>
  </si>
  <si>
    <t>в том числе: в соответствии с Федеральным законом № 44-ФЗ</t>
  </si>
  <si>
    <t>1.3.2</t>
  </si>
  <si>
    <t>26310.1</t>
  </si>
  <si>
    <t>26421.1</t>
  </si>
  <si>
    <t>26430.1</t>
  </si>
  <si>
    <t xml:space="preserve"> Местный 2021</t>
  </si>
  <si>
    <t xml:space="preserve">                                                                                                                                                                                                                 </t>
  </si>
  <si>
    <t>(уполномоченное лицо учреждения) __И.О.заведующего_____ ________________________ _________________________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</si>
  <si>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</si>
  <si>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</si>
  <si>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</si>
  <si>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</si>
  <si>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закупку научно-исследовательских и опытно-конструкторских и технологических   работ</t>
  </si>
  <si>
    <t>закупка энергетических ресурсов</t>
  </si>
  <si>
    <t>закупка товаров, работ,услуг в целях создания ,развития,эксплуатации и вывода  из эксплуатации государственных  информационных систем</t>
  </si>
  <si>
    <t>223</t>
  </si>
  <si>
    <t>228</t>
  </si>
  <si>
    <t>прочую закупку товаров, работ и услуг.</t>
  </si>
  <si>
    <t>Уникальный код</t>
  </si>
  <si>
    <t>4.2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</si>
  <si>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</si>
  <si>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</si>
  <si>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</si>
  <si>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</si>
  <si>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1.3.1.1</t>
  </si>
  <si>
    <t>1.3.1.2</t>
  </si>
  <si>
    <t>из них:объекты кап.строительства,финансируемые из Федерального бюджета</t>
  </si>
  <si>
    <t>26310.2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</si>
  <si>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</si>
  <si>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</si>
  <si>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</si>
  <si>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1.4.3.1</t>
  </si>
  <si>
    <t>1.4.3.2</t>
  </si>
  <si>
    <t>26430.2</t>
  </si>
  <si>
    <t>1.4.5.1</t>
  </si>
  <si>
    <t>1.4.5.1.1</t>
  </si>
  <si>
    <t>1.4.5.1.2</t>
  </si>
  <si>
    <t>26451.2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</si>
  <si>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</si>
  <si>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 xml:space="preserve"> </t>
  </si>
  <si>
    <t>Республ 2022</t>
  </si>
  <si>
    <t xml:space="preserve"> Местный 2022</t>
  </si>
  <si>
    <t>Договора, заключ в 2022г на 2023 муниципалка</t>
  </si>
  <si>
    <t xml:space="preserve">                               План финансово-хозяйственной деятельности на 2023_ г. </t>
  </si>
  <si>
    <t>на 2024 г. первый год планового периода</t>
  </si>
  <si>
    <t>на 2025 г. второй год планового периода</t>
  </si>
  <si>
    <t>на 2023 г. текущий финансовый год</t>
  </si>
  <si>
    <t>18,01,23</t>
  </si>
  <si>
    <t xml:space="preserve"> КФО 5,6  Остаток средств на начало текущего финансового года</t>
  </si>
  <si>
    <t xml:space="preserve"> КФО 2  Остаток средств на начало текущего финансового года</t>
  </si>
  <si>
    <t>Всего  остатков  средств на начало текущего финансового года</t>
  </si>
  <si>
    <t>04,04,2023</t>
  </si>
  <si>
    <t>22,05,2023</t>
  </si>
  <si>
    <t>местный</t>
  </si>
  <si>
    <t>112/226</t>
  </si>
  <si>
    <t>29,05,2023</t>
  </si>
  <si>
    <t>06,06,2023</t>
  </si>
  <si>
    <t>14,06,2023</t>
  </si>
  <si>
    <t>03,07,2023</t>
  </si>
  <si>
    <t>04,08,2023</t>
  </si>
  <si>
    <t>25,08,2023</t>
  </si>
  <si>
    <t>01 сентября 2023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</si>
</sst>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;[Red]\-#,##0.00;0.00"/>
    <numFmt numFmtId="165" formatCode="#,##0\ _₽"/>
  </numFmts>
  <fonts count="32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10"/>
      <color indexed="8"/>
      <name val="Courier New"/>
      <family val="3"/>
      <charset val="204"/>
    </font>
    <font>
      <b/>
      <u/>
      <sz val="12"/>
      <color indexed="8"/>
      <name val="Arial"/>
      <family val="2"/>
      <charset val="204"/>
    </font>
    <font>
      <b/>
      <u/>
      <vertAlign val="superscript"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9"/>
      <color indexed="8"/>
      <name val="Courier New"/>
      <family val="3"/>
      <charset val="204"/>
    </font>
    <font>
      <sz val="9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Courier New"/>
      <family val="3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ourier New"/>
      <family val="3"/>
      <charset val="204"/>
    </font>
    <font>
      <u/>
      <sz val="10"/>
      <color indexed="8"/>
      <name val="Courier New"/>
      <family val="3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43" fontId="6" fillId="0" borderId="0" applyFont="0" applyFill="0" applyBorder="0" applyAlignment="0" applyProtection="0"/>
  </cellStyleXfs>
  <cellXfs count="2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4" borderId="5" xfId="0" applyFill="1" applyBorder="1"/>
    <xf numFmtId="0" fontId="0" fillId="0" borderId="6" xfId="0" applyBorder="1"/>
    <xf numFmtId="0" fontId="0" fillId="0" borderId="0" xfId="0" applyAlignment="1"/>
    <xf numFmtId="0" fontId="0" fillId="0" borderId="0" xfId="0" applyAlignment="1">
      <alignment wrapText="1"/>
    </xf>
    <xf numFmtId="49" fontId="0" fillId="2" borderId="0" xfId="0" applyNumberFormat="1" applyFill="1" applyBorder="1"/>
    <xf numFmtId="14" fontId="0" fillId="0" borderId="0" xfId="0" applyNumberFormat="1"/>
    <xf numFmtId="0" fontId="10" fillId="0" borderId="7" xfId="0" applyFont="1" applyBorder="1"/>
    <xf numFmtId="0" fontId="0" fillId="0" borderId="6" xfId="0" applyFill="1" applyBorder="1" applyAlignment="1">
      <alignment wrapText="1"/>
    </xf>
    <xf numFmtId="0" fontId="0" fillId="0" borderId="8" xfId="0" applyBorder="1" applyAlignment="1"/>
    <xf numFmtId="49" fontId="0" fillId="0" borderId="0" xfId="0" applyNumberFormat="1"/>
    <xf numFmtId="49" fontId="0" fillId="0" borderId="9" xfId="0" applyNumberFormat="1" applyBorder="1" applyAlignment="1"/>
    <xf numFmtId="0" fontId="0" fillId="2" borderId="0" xfId="0" applyFill="1" applyBorder="1"/>
    <xf numFmtId="0" fontId="0" fillId="0" borderId="10" xfId="0" applyBorder="1"/>
    <xf numFmtId="0" fontId="11" fillId="3" borderId="6" xfId="0" applyNumberFormat="1" applyFont="1" applyFill="1" applyBorder="1" applyAlignment="1" applyProtection="1">
      <alignment wrapText="1"/>
      <protection hidden="1"/>
    </xf>
    <xf numFmtId="0" fontId="0" fillId="0" borderId="11" xfId="0" applyBorder="1"/>
    <xf numFmtId="4" fontId="0" fillId="0" borderId="6" xfId="0" applyNumberFormat="1" applyBorder="1"/>
    <xf numFmtId="2" fontId="0" fillId="0" borderId="6" xfId="0" applyNumberFormat="1" applyBorder="1"/>
    <xf numFmtId="4" fontId="0" fillId="0" borderId="0" xfId="0" applyNumberFormat="1"/>
    <xf numFmtId="1" fontId="0" fillId="0" borderId="0" xfId="0" applyNumberFormat="1"/>
    <xf numFmtId="1" fontId="0" fillId="0" borderId="6" xfId="0" applyNumberFormat="1" applyBorder="1"/>
    <xf numFmtId="2" fontId="0" fillId="0" borderId="0" xfId="0" applyNumberFormat="1"/>
    <xf numFmtId="1" fontId="0" fillId="6" borderId="6" xfId="0" applyNumberFormat="1" applyFill="1" applyBorder="1"/>
    <xf numFmtId="2" fontId="0" fillId="5" borderId="6" xfId="0" applyNumberFormat="1" applyFill="1" applyBorder="1"/>
    <xf numFmtId="1" fontId="0" fillId="0" borderId="9" xfId="0" applyNumberFormat="1" applyBorder="1"/>
    <xf numFmtId="4" fontId="0" fillId="0" borderId="12" xfId="0" applyNumberFormat="1" applyBorder="1" applyAlignment="1">
      <alignment horizontal="center"/>
    </xf>
    <xf numFmtId="0" fontId="11" fillId="0" borderId="6" xfId="0" applyNumberFormat="1" applyFont="1" applyFill="1" applyBorder="1" applyAlignment="1" applyProtection="1">
      <alignment wrapText="1"/>
      <protection hidden="1"/>
    </xf>
    <xf numFmtId="0" fontId="13" fillId="0" borderId="6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2" fontId="0" fillId="3" borderId="6" xfId="0" applyNumberFormat="1" applyFill="1" applyBorder="1"/>
    <xf numFmtId="2" fontId="0" fillId="0" borderId="0" xfId="0" applyNumberFormat="1" applyBorder="1"/>
    <xf numFmtId="164" fontId="15" fillId="0" borderId="6" xfId="1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/>
    <xf numFmtId="0" fontId="0" fillId="0" borderId="14" xfId="0" applyBorder="1"/>
    <xf numFmtId="4" fontId="0" fillId="0" borderId="15" xfId="0" applyNumberFormat="1" applyBorder="1"/>
    <xf numFmtId="3" fontId="0" fillId="0" borderId="0" xfId="0" applyNumberFormat="1"/>
    <xf numFmtId="3" fontId="11" fillId="3" borderId="16" xfId="2" applyNumberFormat="1" applyFont="1" applyFill="1" applyBorder="1" applyAlignment="1" applyProtection="1"/>
    <xf numFmtId="4" fontId="0" fillId="0" borderId="17" xfId="0" applyNumberFormat="1" applyBorder="1"/>
    <xf numFmtId="1" fontId="0" fillId="3" borderId="17" xfId="0" applyNumberFormat="1" applyFill="1" applyBorder="1"/>
    <xf numFmtId="0" fontId="9" fillId="4" borderId="0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 applyAlignment="1">
      <alignment wrapText="1"/>
    </xf>
    <xf numFmtId="0" fontId="0" fillId="0" borderId="6" xfId="0" applyBorder="1" applyAlignment="1"/>
    <xf numFmtId="0" fontId="9" fillId="4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0" fontId="0" fillId="0" borderId="19" xfId="0" applyFill="1" applyBorder="1"/>
    <xf numFmtId="2" fontId="0" fillId="0" borderId="12" xfId="0" applyNumberFormat="1" applyBorder="1"/>
    <xf numFmtId="0" fontId="0" fillId="0" borderId="6" xfId="0" applyFill="1" applyBorder="1" applyAlignment="1">
      <alignment horizontal="center"/>
    </xf>
    <xf numFmtId="1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1" fontId="1" fillId="3" borderId="2" xfId="0" applyNumberFormat="1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16" fillId="3" borderId="0" xfId="0" applyFont="1" applyFill="1"/>
    <xf numFmtId="0" fontId="11" fillId="3" borderId="6" xfId="0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/>
    <xf numFmtId="0" fontId="0" fillId="0" borderId="8" xfId="0" applyBorder="1"/>
    <xf numFmtId="0" fontId="18" fillId="0" borderId="8" xfId="0" applyFont="1" applyBorder="1"/>
    <xf numFmtId="0" fontId="19" fillId="0" borderId="8" xfId="0" applyFont="1" applyBorder="1" applyAlignment="1"/>
    <xf numFmtId="0" fontId="20" fillId="0" borderId="8" xfId="0" applyFont="1" applyBorder="1"/>
    <xf numFmtId="0" fontId="0" fillId="0" borderId="3" xfId="0" applyBorder="1"/>
    <xf numFmtId="0" fontId="22" fillId="0" borderId="3" xfId="0" applyFont="1" applyBorder="1"/>
    <xf numFmtId="0" fontId="0" fillId="0" borderId="0" xfId="0" applyBorder="1"/>
    <xf numFmtId="0" fontId="21" fillId="0" borderId="0" xfId="0" applyFont="1"/>
    <xf numFmtId="0" fontId="0" fillId="0" borderId="0" xfId="0" applyAlignment="1">
      <alignment horizontal="right"/>
    </xf>
    <xf numFmtId="14" fontId="0" fillId="0" borderId="6" xfId="0" applyNumberFormat="1" applyBorder="1"/>
    <xf numFmtId="2" fontId="0" fillId="0" borderId="9" xfId="0" applyNumberFormat="1" applyBorder="1"/>
    <xf numFmtId="2" fontId="0" fillId="0" borderId="17" xfId="0" applyNumberFormat="1" applyBorder="1"/>
    <xf numFmtId="0" fontId="0" fillId="0" borderId="6" xfId="0" applyFill="1" applyBorder="1" applyAlignment="1"/>
    <xf numFmtId="49" fontId="0" fillId="0" borderId="6" xfId="0" applyNumberFormat="1" applyBorder="1"/>
    <xf numFmtId="3" fontId="1" fillId="2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5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6" xfId="0" applyFont="1" applyBorder="1"/>
    <xf numFmtId="1" fontId="1" fillId="2" borderId="2" xfId="0" applyNumberFormat="1" applyFont="1" applyFill="1" applyBorder="1" applyAlignment="1">
      <alignment horizontal="left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6" xfId="0" applyBorder="1" applyAlignment="1">
      <alignment horizontal="left"/>
    </xf>
    <xf numFmtId="0" fontId="0" fillId="3" borderId="6" xfId="0" applyFill="1" applyBorder="1"/>
    <xf numFmtId="4" fontId="0" fillId="3" borderId="6" xfId="0" applyNumberFormat="1" applyFill="1" applyBorder="1"/>
    <xf numFmtId="0" fontId="1" fillId="7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wrapText="1"/>
    </xf>
    <xf numFmtId="4" fontId="0" fillId="5" borderId="6" xfId="0" applyNumberFormat="1" applyFill="1" applyBorder="1"/>
    <xf numFmtId="0" fontId="0" fillId="5" borderId="0" xfId="0" applyFill="1"/>
    <xf numFmtId="0" fontId="1" fillId="5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2" fontId="0" fillId="3" borderId="17" xfId="0" applyNumberFormat="1" applyFill="1" applyBorder="1"/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4" fontId="12" fillId="0" borderId="6" xfId="0" applyNumberFormat="1" applyFont="1" applyBorder="1"/>
    <xf numFmtId="2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left" vertical="top" wrapText="1"/>
    </xf>
    <xf numFmtId="165" fontId="0" fillId="0" borderId="0" xfId="0" applyNumberFormat="1"/>
    <xf numFmtId="165" fontId="1" fillId="0" borderId="2" xfId="0" applyNumberFormat="1" applyFont="1" applyBorder="1" applyAlignment="1">
      <alignment horizontal="center" vertical="top" wrapText="1"/>
    </xf>
    <xf numFmtId="165" fontId="1" fillId="3" borderId="2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left" vertical="top" wrapText="1"/>
    </xf>
    <xf numFmtId="2" fontId="0" fillId="3" borderId="12" xfId="0" applyNumberFormat="1" applyFill="1" applyBorder="1"/>
    <xf numFmtId="0" fontId="0" fillId="0" borderId="0" xfId="0" applyBorder="1" applyAlignment="1">
      <alignment wrapText="1"/>
    </xf>
    <xf numFmtId="0" fontId="0" fillId="0" borderId="17" xfId="0" applyBorder="1"/>
    <xf numFmtId="0" fontId="0" fillId="10" borderId="6" xfId="0" applyFill="1" applyBorder="1"/>
    <xf numFmtId="0" fontId="0" fillId="10" borderId="11" xfId="0" applyFill="1" applyBorder="1"/>
    <xf numFmtId="4" fontId="0" fillId="10" borderId="6" xfId="0" applyNumberFormat="1" applyFill="1" applyBorder="1"/>
    <xf numFmtId="4" fontId="0" fillId="10" borderId="17" xfId="0" applyNumberFormat="1" applyFill="1" applyBorder="1"/>
    <xf numFmtId="1" fontId="0" fillId="10" borderId="17" xfId="0" applyNumberFormat="1" applyFill="1" applyBorder="1"/>
    <xf numFmtId="2" fontId="0" fillId="10" borderId="17" xfId="0" applyNumberFormat="1" applyFill="1" applyBorder="1"/>
    <xf numFmtId="2" fontId="0" fillId="10" borderId="12" xfId="0" applyNumberFormat="1" applyFill="1" applyBorder="1"/>
    <xf numFmtId="4" fontId="12" fillId="10" borderId="6" xfId="0" applyNumberFormat="1" applyFont="1" applyFill="1" applyBorder="1"/>
    <xf numFmtId="2" fontId="0" fillId="10" borderId="6" xfId="0" applyNumberFormat="1" applyFill="1" applyBorder="1"/>
    <xf numFmtId="0" fontId="13" fillId="10" borderId="6" xfId="0" applyFont="1" applyFill="1" applyBorder="1" applyAlignment="1">
      <alignment wrapText="1"/>
    </xf>
    <xf numFmtId="0" fontId="11" fillId="10" borderId="6" xfId="0" applyNumberFormat="1" applyFont="1" applyFill="1" applyBorder="1" applyAlignment="1" applyProtection="1">
      <alignment wrapText="1"/>
      <protection hidden="1"/>
    </xf>
    <xf numFmtId="2" fontId="0" fillId="10" borderId="0" xfId="0" applyNumberFormat="1" applyFill="1"/>
    <xf numFmtId="1" fontId="0" fillId="10" borderId="6" xfId="0" applyNumberFormat="1" applyFill="1" applyBorder="1"/>
    <xf numFmtId="2" fontId="0" fillId="10" borderId="9" xfId="0" applyNumberFormat="1" applyFill="1" applyBorder="1"/>
    <xf numFmtId="0" fontId="0" fillId="10" borderId="0" xfId="0" applyFill="1"/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" fontId="0" fillId="11" borderId="6" xfId="0" applyNumberFormat="1" applyFill="1" applyBorder="1"/>
    <xf numFmtId="49" fontId="27" fillId="0" borderId="2" xfId="0" applyNumberFormat="1" applyFont="1" applyBorder="1" applyAlignment="1">
      <alignment horizontal="center" vertical="top" wrapText="1"/>
    </xf>
    <xf numFmtId="49" fontId="27" fillId="0" borderId="2" xfId="0" applyNumberFormat="1" applyFont="1" applyBorder="1" applyAlignment="1">
      <alignment horizontal="center" wrapText="1"/>
    </xf>
    <xf numFmtId="0" fontId="27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left" wrapText="1"/>
    </xf>
    <xf numFmtId="0" fontId="27" fillId="0" borderId="2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wrapText="1"/>
    </xf>
    <xf numFmtId="0" fontId="27" fillId="0" borderId="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1" fillId="3" borderId="9" xfId="0" applyNumberFormat="1" applyFont="1" applyFill="1" applyBorder="1" applyAlignment="1" applyProtection="1">
      <alignment wrapText="1"/>
      <protection hidden="1"/>
    </xf>
    <xf numFmtId="2" fontId="0" fillId="10" borderId="9" xfId="0" applyNumberFormat="1" applyFill="1" applyBorder="1" applyAlignment="1">
      <alignment wrapText="1"/>
    </xf>
    <xf numFmtId="2" fontId="1" fillId="3" borderId="2" xfId="0" applyNumberFormat="1" applyFont="1" applyFill="1" applyBorder="1" applyAlignment="1">
      <alignment horizontal="left" vertical="top" wrapText="1"/>
    </xf>
    <xf numFmtId="2" fontId="27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4" fontId="0" fillId="0" borderId="9" xfId="0" applyNumberFormat="1" applyBorder="1"/>
    <xf numFmtId="1" fontId="27" fillId="10" borderId="2" xfId="0" applyNumberFormat="1" applyFont="1" applyFill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1" fontId="27" fillId="10" borderId="4" xfId="0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center" wrapText="1"/>
    </xf>
    <xf numFmtId="1" fontId="27" fillId="0" borderId="4" xfId="0" applyNumberFormat="1" applyFont="1" applyBorder="1" applyAlignment="1">
      <alignment horizontal="center" vertical="top" wrapText="1"/>
    </xf>
    <xf numFmtId="1" fontId="27" fillId="12" borderId="2" xfId="0" applyNumberFormat="1" applyFont="1" applyFill="1" applyBorder="1" applyAlignment="1">
      <alignment horizontal="center" vertical="top" wrapText="1"/>
    </xf>
    <xf numFmtId="14" fontId="0" fillId="0" borderId="6" xfId="0" applyNumberForma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4" fontId="0" fillId="0" borderId="0" xfId="0" applyNumberFormat="1" applyBorder="1" applyAlignment="1">
      <alignment wrapText="1"/>
    </xf>
    <xf numFmtId="0" fontId="0" fillId="0" borderId="26" xfId="0" applyFill="1" applyBorder="1"/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7" fillId="0" borderId="0" xfId="0" applyFont="1" applyAlignment="1">
      <alignment horizontal="justify"/>
    </xf>
    <xf numFmtId="0" fontId="0" fillId="0" borderId="14" xfId="0" applyBorder="1" applyAlignment="1"/>
    <xf numFmtId="0" fontId="0" fillId="10" borderId="0" xfId="0" applyFill="1" applyAlignment="1">
      <alignment wrapText="1"/>
    </xf>
    <xf numFmtId="0" fontId="27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wrapText="1"/>
    </xf>
    <xf numFmtId="0" fontId="0" fillId="0" borderId="14" xfId="0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center" wrapText="1"/>
    </xf>
    <xf numFmtId="0" fontId="27" fillId="11" borderId="2" xfId="0" applyFont="1" applyFill="1" applyBorder="1" applyAlignment="1">
      <alignment horizontal="center" wrapText="1"/>
    </xf>
    <xf numFmtId="0" fontId="0" fillId="13" borderId="0" xfId="0" applyFill="1"/>
    <xf numFmtId="1" fontId="0" fillId="10" borderId="0" xfId="0" applyNumberFormat="1" applyFill="1"/>
    <xf numFmtId="2" fontId="29" fillId="0" borderId="6" xfId="0" applyNumberFormat="1" applyFont="1" applyBorder="1"/>
    <xf numFmtId="14" fontId="0" fillId="10" borderId="0" xfId="0" applyNumberFormat="1" applyFill="1" applyAlignment="1">
      <alignment wrapText="1"/>
    </xf>
    <xf numFmtId="0" fontId="0" fillId="10" borderId="0" xfId="0" applyFill="1" applyBorder="1"/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14" fontId="0" fillId="0" borderId="6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7" fillId="9" borderId="5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18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5" borderId="25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1" fontId="1" fillId="0" borderId="5" xfId="0" applyNumberFormat="1" applyFont="1" applyBorder="1" applyAlignment="1">
      <alignment horizontal="center" vertical="top" wrapText="1"/>
    </xf>
    <xf numFmtId="1" fontId="1" fillId="0" borderId="20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165" fontId="1" fillId="0" borderId="2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20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4;&#1041;&#1065;&#1040;&#1071;%20&#1053;&#1040;%202021\&#1060;&#1061;&#1044;\03.12.2021&#1060;&#1061;&#1044;%20&#8212;%20&#1082;&#1086;&#1087;&#1080;&#1103;%20%20&#1053;&#1054;&#1042;&#1067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зовский дс"/>
      <sheetName val="Апрелевский"/>
      <sheetName val="вольновский"/>
      <sheetName val="ермаковский"/>
      <sheetName val="изумрудновский"/>
      <sheetName val="комсомольский"/>
      <sheetName val="кондратьевский"/>
      <sheetName val="Крымковский"/>
      <sheetName val="Майский"/>
      <sheetName val="Марьиновский"/>
      <sheetName val="медведевский"/>
      <sheetName val="НОВОКРЫМСКИЙ"/>
      <sheetName val="НОВОСЕЛ"/>
      <sheetName val="новостепновский"/>
      <sheetName val="Победненский"/>
      <sheetName val="Просторненски"/>
      <sheetName val="Рысаковский"/>
      <sheetName val="Светловский"/>
      <sheetName val="Стальновский"/>
      <sheetName val="Целиновский"/>
      <sheetName val="Ярковский "/>
    </sheetNames>
    <sheetDataSet>
      <sheetData sheetId="0">
        <row r="15">
          <cell r="AL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51"/>
  <sheetViews>
    <sheetView zoomScale="93" zoomScaleNormal="93" zoomScaleSheetLayoutView="100" workbookViewId="0">
      <pane xSplit="3" ySplit="1" topLeftCell="W6" activePane="bottomRight" state="frozen"/>
      <selection pane="topRight" activeCell="D1" sqref="D1"/>
      <selection pane="bottomLeft" activeCell="A2" sqref="A2"/>
      <selection pane="bottomRight" activeCell="AB24" sqref="AB24"/>
    </sheetView>
  </sheetViews>
  <sheetFormatPr defaultRowHeight="15"/>
  <cols>
    <col min="1" max="1" width="7.140625" customWidth="1"/>
    <col min="2" max="2" width="25.42578125" customWidth="1"/>
    <col min="3" max="3" width="11.7109375" hidden="1" customWidth="1"/>
    <col min="4" max="4" width="13.7109375" customWidth="1"/>
    <col min="5" max="5" width="3.7109375" hidden="1" customWidth="1"/>
    <col min="6" max="6" width="12.42578125" customWidth="1"/>
    <col min="7" max="7" width="2.7109375" customWidth="1"/>
    <col min="8" max="8" width="4.85546875" customWidth="1"/>
    <col min="9" max="9" width="3.42578125" customWidth="1"/>
    <col min="10" max="10" width="13.7109375" customWidth="1"/>
    <col min="11" max="11" width="12.42578125" customWidth="1"/>
    <col min="12" max="12" width="18.42578125" customWidth="1"/>
    <col min="13" max="13" width="9" customWidth="1"/>
    <col min="14" max="14" width="17.140625" customWidth="1"/>
    <col min="15" max="15" width="14.7109375" customWidth="1"/>
    <col min="16" max="16" width="8.5703125" customWidth="1"/>
    <col min="17" max="18" width="12.28515625" customWidth="1"/>
    <col min="19" max="19" width="15.140625" customWidth="1"/>
    <col min="20" max="20" width="13.42578125" customWidth="1"/>
    <col min="21" max="21" width="16.28515625" customWidth="1"/>
    <col min="22" max="22" width="14.7109375" customWidth="1"/>
    <col min="23" max="23" width="18.140625" customWidth="1"/>
    <col min="24" max="24" width="15.85546875" customWidth="1"/>
    <col min="25" max="25" width="15.5703125" customWidth="1"/>
    <col min="26" max="26" width="13.85546875" customWidth="1"/>
    <col min="27" max="27" width="14.5703125" customWidth="1"/>
    <col min="28" max="28" width="15.7109375" customWidth="1"/>
    <col min="29" max="29" width="14.42578125" customWidth="1"/>
    <col min="30" max="30" width="15" customWidth="1"/>
    <col min="31" max="31" width="14" customWidth="1"/>
    <col min="32" max="32" width="14.42578125" customWidth="1"/>
    <col min="33" max="33" width="12.85546875" customWidth="1"/>
    <col min="34" max="34" width="15.42578125" style="106" customWidth="1"/>
    <col min="35" max="35" width="38" customWidth="1"/>
    <col min="36" max="36" width="13.42578125" customWidth="1"/>
    <col min="37" max="37" width="14.140625" customWidth="1"/>
    <col min="38" max="39" width="12.28515625" customWidth="1"/>
    <col min="40" max="40" width="14.5703125" customWidth="1"/>
    <col min="41" max="41" width="12.28515625" customWidth="1"/>
    <col min="42" max="42" width="13.5703125" customWidth="1"/>
    <col min="43" max="43" width="12.42578125" customWidth="1"/>
    <col min="44" max="44" width="28.140625" customWidth="1"/>
    <col min="45" max="45" width="19.85546875" customWidth="1"/>
    <col min="46" max="46" width="17.85546875" customWidth="1"/>
    <col min="47" max="47" width="12.42578125" customWidth="1"/>
    <col min="48" max="48" width="8.7109375" customWidth="1"/>
    <col min="49" max="49" width="13" customWidth="1"/>
    <col min="50" max="50" width="10.42578125" customWidth="1"/>
    <col min="51" max="52" width="12.42578125" customWidth="1"/>
    <col min="53" max="53" width="11.28515625" customWidth="1"/>
    <col min="54" max="54" width="11.7109375" customWidth="1"/>
    <col min="55" max="55" width="9.140625" hidden="1" customWidth="1"/>
    <col min="56" max="56" width="13.85546875" customWidth="1"/>
    <col min="57" max="57" width="14.5703125" customWidth="1"/>
    <col min="58" max="58" width="14" customWidth="1"/>
    <col min="59" max="59" width="15.140625" customWidth="1"/>
    <col min="60" max="60" width="11" customWidth="1"/>
    <col min="61" max="62" width="15" customWidth="1"/>
    <col min="63" max="64" width="11" customWidth="1"/>
    <col min="65" max="65" width="13.5703125" customWidth="1"/>
    <col min="66" max="71" width="10.7109375" customWidth="1"/>
    <col min="72" max="72" width="15.42578125" customWidth="1"/>
    <col min="73" max="73" width="10.7109375" customWidth="1"/>
    <col min="74" max="74" width="12.42578125" customWidth="1"/>
    <col min="75" max="75" width="14.5703125" customWidth="1"/>
    <col min="76" max="76" width="15.5703125" customWidth="1"/>
    <col min="77" max="77" width="10.7109375" bestFit="1" customWidth="1"/>
    <col min="78" max="78" width="14.85546875" customWidth="1"/>
    <col min="79" max="79" width="12.140625" customWidth="1"/>
    <col min="80" max="80" width="13.28515625" customWidth="1"/>
    <col min="81" max="81" width="10.5703125" customWidth="1"/>
    <col min="82" max="82" width="11" customWidth="1"/>
    <col min="83" max="83" width="16.42578125" customWidth="1"/>
    <col min="84" max="84" width="17.140625" customWidth="1"/>
    <col min="85" max="85" width="15" customWidth="1"/>
    <col min="86" max="86" width="14.140625" style="149" customWidth="1"/>
    <col min="87" max="87" width="13.5703125" style="149" customWidth="1"/>
    <col min="88" max="88" width="15" customWidth="1"/>
    <col min="89" max="92" width="11.7109375" customWidth="1"/>
    <col min="93" max="93" width="38" customWidth="1"/>
    <col min="94" max="94" width="13.85546875" customWidth="1"/>
    <col min="98" max="98" width="9.5703125" bestFit="1" customWidth="1"/>
    <col min="99" max="99" width="12.5703125" customWidth="1"/>
    <col min="100" max="100" width="15.7109375" customWidth="1"/>
    <col min="101" max="101" width="18" customWidth="1"/>
    <col min="102" max="102" width="11.140625" customWidth="1"/>
    <col min="103" max="103" width="12.28515625" customWidth="1"/>
    <col min="104" max="104" width="12.5703125" customWidth="1"/>
    <col min="106" max="106" width="11.85546875" customWidth="1"/>
    <col min="109" max="109" width="11.7109375" customWidth="1"/>
  </cols>
  <sheetData>
    <row r="1" spans="1:109" ht="108.75" customHeight="1">
      <c r="A1" s="213" t="s">
        <v>107</v>
      </c>
      <c r="B1" s="215" t="s">
        <v>112</v>
      </c>
      <c r="C1" s="17"/>
      <c r="D1" s="217" t="s">
        <v>262</v>
      </c>
      <c r="E1" s="218"/>
      <c r="F1" s="218"/>
      <c r="G1" s="218"/>
      <c r="H1" s="218"/>
      <c r="I1" s="218"/>
      <c r="J1" s="218"/>
      <c r="K1" s="218"/>
      <c r="L1" s="219"/>
      <c r="M1" s="55"/>
      <c r="N1" s="55"/>
      <c r="O1" s="59" t="s">
        <v>119</v>
      </c>
      <c r="P1" s="220" t="s">
        <v>261</v>
      </c>
      <c r="Q1" s="220"/>
      <c r="R1" s="220"/>
      <c r="S1" s="220" t="s">
        <v>108</v>
      </c>
      <c r="T1" s="220"/>
      <c r="U1" s="220"/>
      <c r="V1" s="222" t="s">
        <v>120</v>
      </c>
      <c r="W1" s="18" t="s">
        <v>113</v>
      </c>
      <c r="X1" s="221" t="s">
        <v>115</v>
      </c>
      <c r="Y1" s="221"/>
      <c r="Z1" s="70">
        <v>243</v>
      </c>
      <c r="AA1" s="58" t="s">
        <v>116</v>
      </c>
      <c r="AB1" s="19" t="s">
        <v>118</v>
      </c>
      <c r="AC1" s="225" t="s">
        <v>129</v>
      </c>
      <c r="AD1" s="224" t="s">
        <v>121</v>
      </c>
      <c r="AE1" s="224"/>
      <c r="AF1" s="224"/>
      <c r="AG1" s="63" t="s">
        <v>124</v>
      </c>
      <c r="AH1" s="103" t="s">
        <v>130</v>
      </c>
      <c r="AI1" s="201" t="s">
        <v>282</v>
      </c>
      <c r="AJ1" s="211" t="s">
        <v>263</v>
      </c>
      <c r="AK1" s="211"/>
      <c r="AL1" s="211"/>
      <c r="AM1" s="211" t="s">
        <v>134</v>
      </c>
      <c r="AN1" s="211" t="s">
        <v>269</v>
      </c>
      <c r="AO1" s="211" t="s">
        <v>270</v>
      </c>
      <c r="AP1" s="211" t="s">
        <v>271</v>
      </c>
      <c r="AQ1" s="211"/>
      <c r="AR1" s="20" t="s">
        <v>114</v>
      </c>
      <c r="AS1" s="20"/>
      <c r="AT1" s="217" t="s">
        <v>226</v>
      </c>
      <c r="AU1" s="218"/>
      <c r="AV1" s="218"/>
      <c r="AW1" s="218"/>
      <c r="AX1" s="218"/>
      <c r="AY1" s="218"/>
      <c r="AZ1" s="218"/>
      <c r="BA1" s="219"/>
      <c r="BB1" s="112"/>
      <c r="BC1" s="112"/>
      <c r="BD1" s="113" t="s">
        <v>119</v>
      </c>
      <c r="BE1" s="57" t="s">
        <v>268</v>
      </c>
      <c r="BF1" s="177" t="s">
        <v>272</v>
      </c>
      <c r="BG1" s="177" t="s">
        <v>273</v>
      </c>
      <c r="BH1" s="57" t="s">
        <v>275</v>
      </c>
      <c r="BI1" s="57" t="s">
        <v>276</v>
      </c>
      <c r="BJ1" s="57" t="s">
        <v>276</v>
      </c>
      <c r="BK1" s="57" t="s">
        <v>277</v>
      </c>
      <c r="BL1" s="57" t="s">
        <v>278</v>
      </c>
      <c r="BM1" s="210" t="s">
        <v>279</v>
      </c>
      <c r="BN1" s="210">
        <v>45125</v>
      </c>
      <c r="BO1" s="180" t="s">
        <v>280</v>
      </c>
      <c r="BP1" s="133" t="s">
        <v>281</v>
      </c>
      <c r="BQ1" s="133"/>
      <c r="BR1" s="133"/>
      <c r="BS1" s="133"/>
      <c r="BT1" s="133"/>
      <c r="BU1" s="133"/>
      <c r="BV1" s="20"/>
      <c r="BW1" s="20"/>
      <c r="BX1" s="20"/>
      <c r="BY1" s="20"/>
      <c r="BZ1" s="20"/>
      <c r="CA1" s="20"/>
      <c r="CB1" s="20"/>
      <c r="CC1" s="168"/>
      <c r="CD1" s="20"/>
      <c r="CE1" s="20"/>
      <c r="CF1" s="189"/>
      <c r="CG1" s="204"/>
      <c r="CH1" s="189"/>
      <c r="CI1" s="189"/>
      <c r="CJ1" s="20"/>
      <c r="CK1" s="20"/>
      <c r="CL1" s="20"/>
      <c r="CM1" s="20"/>
      <c r="CN1" s="20"/>
      <c r="CO1" s="20"/>
      <c r="CP1" s="211"/>
      <c r="CQ1" s="211"/>
      <c r="CU1" s="226" t="s">
        <v>160</v>
      </c>
      <c r="CV1" s="18"/>
      <c r="CW1" s="18"/>
      <c r="CX1" s="18"/>
      <c r="DC1" s="21"/>
      <c r="DE1" s="22"/>
    </row>
    <row r="2" spans="1:109" ht="30.75" thickBot="1">
      <c r="A2" s="214"/>
      <c r="B2" s="216"/>
      <c r="C2" s="23"/>
      <c r="D2" s="18">
        <v>244</v>
      </c>
      <c r="E2" s="18"/>
      <c r="F2" s="18">
        <v>112</v>
      </c>
      <c r="G2" s="18">
        <v>321</v>
      </c>
      <c r="H2" s="18">
        <v>111</v>
      </c>
      <c r="I2" s="18">
        <v>119</v>
      </c>
      <c r="J2" s="18">
        <v>851</v>
      </c>
      <c r="K2" s="18">
        <v>852</v>
      </c>
      <c r="L2" s="18">
        <v>853</v>
      </c>
      <c r="M2" s="56">
        <v>243</v>
      </c>
      <c r="N2" s="56">
        <v>247</v>
      </c>
      <c r="O2" s="56"/>
      <c r="P2" s="24" t="s">
        <v>127</v>
      </c>
      <c r="Q2" s="24" t="s">
        <v>111</v>
      </c>
      <c r="R2" s="24" t="s">
        <v>125</v>
      </c>
      <c r="S2" s="24">
        <v>111</v>
      </c>
      <c r="T2" s="24">
        <v>119</v>
      </c>
      <c r="U2" s="24" t="s">
        <v>109</v>
      </c>
      <c r="V2" s="223"/>
      <c r="W2" s="18"/>
      <c r="X2" s="18"/>
      <c r="Y2" s="57" t="s">
        <v>274</v>
      </c>
      <c r="Z2" s="57"/>
      <c r="AA2" s="18" t="s">
        <v>117</v>
      </c>
      <c r="AB2" s="61" t="s">
        <v>113</v>
      </c>
      <c r="AC2" s="225"/>
      <c r="AD2" s="24" t="s">
        <v>122</v>
      </c>
      <c r="AE2" s="24" t="s">
        <v>123</v>
      </c>
      <c r="AF2" s="24" t="s">
        <v>128</v>
      </c>
      <c r="AG2" s="24">
        <v>140</v>
      </c>
      <c r="AH2" s="104"/>
      <c r="AJ2" t="s">
        <v>131</v>
      </c>
      <c r="AK2" t="s">
        <v>132</v>
      </c>
      <c r="AL2" t="s">
        <v>133</v>
      </c>
      <c r="AM2" s="212"/>
      <c r="AN2" s="212"/>
      <c r="AO2" s="212"/>
      <c r="AP2" s="212"/>
      <c r="AQ2" s="212"/>
      <c r="AS2">
        <v>247</v>
      </c>
      <c r="AT2" s="18">
        <v>244</v>
      </c>
      <c r="AU2" s="18">
        <v>112</v>
      </c>
      <c r="AV2" s="18">
        <v>321</v>
      </c>
      <c r="AW2" s="18">
        <v>111</v>
      </c>
      <c r="AX2" s="18">
        <v>119</v>
      </c>
      <c r="AY2" s="18">
        <v>851</v>
      </c>
      <c r="AZ2" s="18">
        <v>852</v>
      </c>
      <c r="BA2" s="18">
        <v>853</v>
      </c>
      <c r="BB2" s="18">
        <v>243</v>
      </c>
      <c r="BC2" s="18"/>
      <c r="BD2" s="33"/>
      <c r="BE2" s="18">
        <v>244</v>
      </c>
      <c r="BF2" s="18">
        <v>244</v>
      </c>
      <c r="BG2" s="18">
        <v>244</v>
      </c>
      <c r="BH2" s="18">
        <v>112</v>
      </c>
      <c r="BI2" s="18">
        <v>244</v>
      </c>
      <c r="BJ2" s="18">
        <v>247</v>
      </c>
      <c r="BK2" s="18">
        <v>244</v>
      </c>
      <c r="BL2" s="18">
        <v>244</v>
      </c>
      <c r="BM2" s="18">
        <v>244</v>
      </c>
      <c r="BN2" s="18">
        <v>243</v>
      </c>
      <c r="BO2" s="134">
        <v>244</v>
      </c>
      <c r="BP2" s="134">
        <v>244</v>
      </c>
      <c r="BQ2" s="134"/>
      <c r="BR2" s="134"/>
      <c r="BS2" s="181"/>
      <c r="BT2" s="181"/>
      <c r="BU2" s="181"/>
      <c r="BV2" s="135"/>
      <c r="BW2" s="135"/>
      <c r="BX2" s="16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205"/>
      <c r="CM2" s="205"/>
      <c r="CN2" s="205"/>
      <c r="CR2" s="25"/>
      <c r="CS2" s="25"/>
      <c r="CT2" s="25"/>
      <c r="CU2" s="227"/>
      <c r="CV2" s="87"/>
      <c r="CW2" s="88"/>
      <c r="CX2" s="18"/>
      <c r="CZ2" s="26"/>
      <c r="DB2" s="27"/>
      <c r="DC2" s="28"/>
      <c r="DE2" s="20"/>
    </row>
    <row r="3" spans="1:109" ht="27.75" customHeight="1">
      <c r="A3" s="29">
        <v>1</v>
      </c>
      <c r="B3" s="98" t="s">
        <v>164</v>
      </c>
      <c r="C3" s="31"/>
      <c r="D3" s="100">
        <f>AT3+BE3+BF3+BG3-BH3+BI3+BK3+BL3+BO3+BP3</f>
        <v>1938079.75</v>
      </c>
      <c r="E3" s="100"/>
      <c r="F3" s="32">
        <f>AU3+BH3</f>
        <v>32175</v>
      </c>
      <c r="G3" s="53"/>
      <c r="H3" s="53"/>
      <c r="I3" s="53"/>
      <c r="J3" s="53">
        <f>AY3</f>
        <v>0</v>
      </c>
      <c r="K3" s="53">
        <f>AZ3</f>
        <v>0</v>
      </c>
      <c r="L3" s="111">
        <f>BA3</f>
        <v>6000</v>
      </c>
      <c r="M3" s="54"/>
      <c r="N3" s="111">
        <f>AS3+BJ3+BM3</f>
        <v>890765.2</v>
      </c>
      <c r="O3" s="111">
        <f>D3+F3+J3+K3+L3+N3+M3</f>
        <v>2867019.95</v>
      </c>
      <c r="P3" s="111"/>
      <c r="Q3" s="111">
        <v>884000</v>
      </c>
      <c r="R3" s="54">
        <f>P3+Q3</f>
        <v>884000</v>
      </c>
      <c r="S3" s="54">
        <v>13303549.970000001</v>
      </c>
      <c r="T3" s="54">
        <v>4017670.9999999981</v>
      </c>
      <c r="U3" s="54">
        <f>S3+T3</f>
        <v>17321220.969999999</v>
      </c>
      <c r="V3" s="132">
        <f t="shared" ref="V3:V23" si="0">U3+R3+O3</f>
        <v>21072240.919999998</v>
      </c>
      <c r="W3" s="98" t="s">
        <v>164</v>
      </c>
      <c r="X3" s="18"/>
      <c r="Y3" s="114">
        <v>515000</v>
      </c>
      <c r="Z3" s="114">
        <f>1767356.18-176073</f>
        <v>1591283.18</v>
      </c>
      <c r="AA3" s="32">
        <v>207000</v>
      </c>
      <c r="AB3" s="62">
        <f>SUM(X3:AA3)</f>
        <v>2313283.1799999997</v>
      </c>
      <c r="AC3" s="143"/>
      <c r="AD3" s="143">
        <v>5644576</v>
      </c>
      <c r="AE3" s="143"/>
      <c r="AF3" s="32">
        <f>AD3+AE3</f>
        <v>5644576</v>
      </c>
      <c r="AG3" s="32"/>
      <c r="AH3" s="105">
        <f>AG3+AF3+AC3+AB3+V3</f>
        <v>29030100.099999998</v>
      </c>
      <c r="AI3" s="98" t="s">
        <v>164</v>
      </c>
      <c r="AJ3" s="30"/>
      <c r="AK3" s="30"/>
      <c r="AL3" s="30"/>
      <c r="AM3" s="30">
        <f>SUM(AJ3:AL3)</f>
        <v>0</v>
      </c>
      <c r="AN3" s="30"/>
      <c r="AO3" s="30">
        <v>119405.91</v>
      </c>
      <c r="AP3" s="30">
        <f>AN3+AO3</f>
        <v>119405.91</v>
      </c>
      <c r="AQ3" s="30"/>
      <c r="AR3" s="98" t="s">
        <v>164</v>
      </c>
      <c r="AS3" s="206">
        <v>890765.2</v>
      </c>
      <c r="AT3" s="100">
        <v>210010.63999999998</v>
      </c>
      <c r="AU3" s="32">
        <v>0</v>
      </c>
      <c r="AV3" s="53"/>
      <c r="AW3" s="53"/>
      <c r="AX3" s="53"/>
      <c r="AY3" s="53">
        <v>0</v>
      </c>
      <c r="AZ3" s="53"/>
      <c r="BA3" s="54">
        <v>6000</v>
      </c>
      <c r="BB3" s="54"/>
      <c r="BC3" s="54"/>
      <c r="BD3" s="111">
        <f>AS3+AT3+AU3+AY3+AZ3+BA3</f>
        <v>1106775.8399999999</v>
      </c>
      <c r="BE3" s="169">
        <v>720340.43</v>
      </c>
      <c r="BF3" s="30"/>
      <c r="BG3" s="30">
        <v>551230.78</v>
      </c>
      <c r="BH3" s="30">
        <v>32175</v>
      </c>
      <c r="BI3" s="30"/>
      <c r="BJ3" s="30"/>
      <c r="BK3" s="30">
        <v>-11466</v>
      </c>
      <c r="BL3" s="30">
        <v>500138.9</v>
      </c>
      <c r="BM3" s="100"/>
      <c r="BN3" s="32"/>
      <c r="BO3" s="30"/>
      <c r="BP3" s="30"/>
      <c r="BQ3" s="30"/>
      <c r="BR3" s="30"/>
      <c r="BS3" s="30"/>
      <c r="BT3" s="30"/>
      <c r="BU3" s="164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98" t="s">
        <v>164</v>
      </c>
      <c r="CP3" s="37"/>
      <c r="CQ3" s="37"/>
      <c r="CR3" s="36"/>
      <c r="CS3" s="36"/>
      <c r="CT3" s="85"/>
      <c r="CU3" s="39">
        <f>SUM(CV3:CW3)</f>
        <v>0</v>
      </c>
      <c r="CV3" s="18"/>
      <c r="CW3" s="18"/>
      <c r="CX3" s="18"/>
      <c r="CZ3" s="41"/>
      <c r="DA3" s="18"/>
    </row>
    <row r="4" spans="1:109" ht="12.75" customHeight="1">
      <c r="A4" s="18">
        <v>2</v>
      </c>
      <c r="B4" s="99" t="s">
        <v>165</v>
      </c>
      <c r="C4" s="31"/>
      <c r="D4" s="100">
        <f t="shared" ref="D4:D23" si="1">AT4+BE4+BF4+BG4-BH4+BI4+BK4+BL4+BO4+BP4</f>
        <v>367953.26</v>
      </c>
      <c r="E4" s="100"/>
      <c r="F4" s="32">
        <f t="shared" ref="F4:F23" si="2">AU4+BH4</f>
        <v>6435</v>
      </c>
      <c r="G4" s="53"/>
      <c r="H4" s="53"/>
      <c r="I4" s="53"/>
      <c r="J4" s="53">
        <f t="shared" ref="J4:J23" si="3">AY4</f>
        <v>1394</v>
      </c>
      <c r="K4" s="53">
        <f t="shared" ref="K4:K23" si="4">AZ4</f>
        <v>0</v>
      </c>
      <c r="L4" s="111">
        <f t="shared" ref="L4:L23" si="5">BA4</f>
        <v>1860</v>
      </c>
      <c r="M4" s="54"/>
      <c r="N4" s="111">
        <f t="shared" ref="N4:N23" si="6">AS4+BJ4+BM4</f>
        <v>29697</v>
      </c>
      <c r="O4" s="111">
        <f t="shared" ref="O4:O23" si="7">D4+F4+J4+K4+L4+N4+M4</f>
        <v>407339.26</v>
      </c>
      <c r="P4" s="111"/>
      <c r="Q4" s="111">
        <v>88000</v>
      </c>
      <c r="R4" s="54">
        <f t="shared" ref="R4:R23" si="8">P4+Q4</f>
        <v>88000</v>
      </c>
      <c r="S4" s="54">
        <v>2489031</v>
      </c>
      <c r="T4" s="54">
        <v>751687</v>
      </c>
      <c r="U4" s="54">
        <f t="shared" ref="U4:U23" si="9">S4+T4</f>
        <v>3240718</v>
      </c>
      <c r="V4" s="132">
        <f t="shared" si="0"/>
        <v>3736057.26</v>
      </c>
      <c r="W4" s="99"/>
      <c r="X4" s="18"/>
      <c r="Y4" s="114">
        <v>299000</v>
      </c>
      <c r="Z4" s="114">
        <v>0</v>
      </c>
      <c r="AA4" s="32">
        <v>18000</v>
      </c>
      <c r="AB4" s="62">
        <f t="shared" ref="AB4:AB23" si="10">SUM(X4:AA4)</f>
        <v>317000</v>
      </c>
      <c r="AC4" s="143"/>
      <c r="AD4" s="143">
        <v>680373</v>
      </c>
      <c r="AE4" s="143"/>
      <c r="AF4" s="32">
        <f t="shared" ref="AF4:AF23" si="11">AD4+AE4</f>
        <v>680373</v>
      </c>
      <c r="AG4" s="32"/>
      <c r="AH4" s="105">
        <f t="shared" ref="AH4:AH23" si="12">AG4+AF4+AC4+AB4+V4</f>
        <v>4733430.26</v>
      </c>
      <c r="AI4" s="99" t="s">
        <v>165</v>
      </c>
      <c r="AJ4" s="42"/>
      <c r="AK4" s="42"/>
      <c r="AL4" s="42"/>
      <c r="AM4" s="30">
        <f t="shared" ref="AM4:AM23" si="13">SUM(AJ4:AL4)</f>
        <v>0</v>
      </c>
      <c r="AN4" s="30"/>
      <c r="AO4" s="30">
        <v>3543.42</v>
      </c>
      <c r="AP4" s="30">
        <f t="shared" ref="AP4:AP23" si="14">AN4+AO4</f>
        <v>3543.42</v>
      </c>
      <c r="AQ4" s="42"/>
      <c r="AR4" s="99" t="s">
        <v>165</v>
      </c>
      <c r="AS4" s="207">
        <v>29697</v>
      </c>
      <c r="AT4" s="100">
        <v>125944.45999999999</v>
      </c>
      <c r="AU4" s="32">
        <v>0</v>
      </c>
      <c r="AV4" s="53"/>
      <c r="AW4" s="53"/>
      <c r="AX4" s="53"/>
      <c r="AY4" s="53">
        <v>1394</v>
      </c>
      <c r="AZ4" s="53"/>
      <c r="BA4" s="54">
        <v>1860</v>
      </c>
      <c r="BB4" s="54"/>
      <c r="BC4" s="54"/>
      <c r="BD4" s="111">
        <f t="shared" ref="BD4:BD23" si="15">AS4+AT4+AU4+AY4+AZ4+BA4</f>
        <v>158895.46</v>
      </c>
      <c r="BE4" s="169">
        <v>126000</v>
      </c>
      <c r="BF4" s="42"/>
      <c r="BG4" s="42">
        <v>125853.79999999999</v>
      </c>
      <c r="BH4" s="42">
        <v>6435</v>
      </c>
      <c r="BI4" s="42"/>
      <c r="BJ4" s="42"/>
      <c r="BK4" s="42">
        <v>-3410</v>
      </c>
      <c r="BL4" s="30">
        <v>0</v>
      </c>
      <c r="BM4" s="100"/>
      <c r="BN4" s="32"/>
      <c r="BO4" s="42"/>
      <c r="BP4" s="42"/>
      <c r="BQ4" s="42"/>
      <c r="BR4" s="42"/>
      <c r="BS4" s="42"/>
      <c r="BT4" s="42"/>
      <c r="BU4" s="164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99" t="s">
        <v>165</v>
      </c>
      <c r="CP4" s="37"/>
      <c r="CQ4" s="37"/>
      <c r="CR4" s="36"/>
      <c r="CS4" s="36"/>
      <c r="CT4" s="85"/>
      <c r="CU4" s="39">
        <f t="shared" ref="CU4:CU23" si="16">SUM(CV4:CW4)</f>
        <v>0</v>
      </c>
      <c r="CV4" s="18"/>
      <c r="CW4" s="18"/>
      <c r="CX4" s="18"/>
      <c r="CZ4" s="32"/>
      <c r="DA4" s="18"/>
    </row>
    <row r="5" spans="1:109" ht="13.5" customHeight="1">
      <c r="A5" s="18">
        <v>3</v>
      </c>
      <c r="B5" s="99" t="s">
        <v>166</v>
      </c>
      <c r="C5" s="31"/>
      <c r="D5" s="100">
        <f t="shared" si="1"/>
        <v>840589.03</v>
      </c>
      <c r="E5" s="100"/>
      <c r="F5" s="32">
        <f t="shared" si="2"/>
        <v>13455</v>
      </c>
      <c r="G5" s="53"/>
      <c r="H5" s="53"/>
      <c r="I5" s="53"/>
      <c r="J5" s="53">
        <f t="shared" si="3"/>
        <v>0</v>
      </c>
      <c r="K5" s="53">
        <f t="shared" si="4"/>
        <v>0</v>
      </c>
      <c r="L5" s="111">
        <f t="shared" si="5"/>
        <v>3485</v>
      </c>
      <c r="M5" s="54"/>
      <c r="N5" s="111">
        <f t="shared" si="6"/>
        <v>207234.56</v>
      </c>
      <c r="O5" s="111">
        <f t="shared" si="7"/>
        <v>1064763.5900000001</v>
      </c>
      <c r="P5" s="111"/>
      <c r="Q5" s="111">
        <v>428000</v>
      </c>
      <c r="R5" s="54">
        <f t="shared" si="8"/>
        <v>428000</v>
      </c>
      <c r="S5" s="54">
        <v>6083359</v>
      </c>
      <c r="T5" s="54">
        <v>1837174</v>
      </c>
      <c r="U5" s="54">
        <f t="shared" si="9"/>
        <v>7920533</v>
      </c>
      <c r="V5" s="132">
        <f t="shared" si="0"/>
        <v>9413296.5899999999</v>
      </c>
      <c r="W5" s="99" t="s">
        <v>166</v>
      </c>
      <c r="X5" s="18"/>
      <c r="Y5" s="114">
        <v>490000</v>
      </c>
      <c r="Z5" s="114">
        <v>0</v>
      </c>
      <c r="AA5" s="32">
        <v>72000</v>
      </c>
      <c r="AB5" s="62">
        <f t="shared" si="10"/>
        <v>562000</v>
      </c>
      <c r="AC5" s="143"/>
      <c r="AD5" s="143">
        <v>2721492</v>
      </c>
      <c r="AE5" s="143"/>
      <c r="AF5" s="32">
        <f t="shared" si="11"/>
        <v>2721492</v>
      </c>
      <c r="AG5" s="32"/>
      <c r="AH5" s="105">
        <f t="shared" si="12"/>
        <v>12696788.59</v>
      </c>
      <c r="AI5" s="99" t="s">
        <v>166</v>
      </c>
      <c r="AJ5" s="43"/>
      <c r="AK5" s="43"/>
      <c r="AL5" s="43"/>
      <c r="AM5" s="30">
        <f t="shared" si="13"/>
        <v>0</v>
      </c>
      <c r="AN5" s="30"/>
      <c r="AO5" s="30">
        <v>266854.69</v>
      </c>
      <c r="AP5" s="30">
        <f t="shared" si="14"/>
        <v>266854.69</v>
      </c>
      <c r="AQ5" s="43"/>
      <c r="AR5" s="99" t="s">
        <v>166</v>
      </c>
      <c r="AS5" s="207">
        <v>207234.56</v>
      </c>
      <c r="AT5" s="100">
        <v>158188.77999999997</v>
      </c>
      <c r="AU5" s="32">
        <v>0</v>
      </c>
      <c r="AV5" s="53"/>
      <c r="AW5" s="53"/>
      <c r="AX5" s="53"/>
      <c r="AY5" s="53">
        <v>0</v>
      </c>
      <c r="AZ5" s="53"/>
      <c r="BA5" s="54">
        <v>3485</v>
      </c>
      <c r="BB5" s="54"/>
      <c r="BC5" s="54"/>
      <c r="BD5" s="111">
        <f t="shared" si="15"/>
        <v>368908.33999999997</v>
      </c>
      <c r="BE5" s="169">
        <v>350000</v>
      </c>
      <c r="BF5" s="43">
        <v>84798.95</v>
      </c>
      <c r="BG5" s="43">
        <v>247466.3</v>
      </c>
      <c r="BH5" s="43">
        <v>13455</v>
      </c>
      <c r="BI5" s="43"/>
      <c r="BJ5" s="43"/>
      <c r="BK5" s="43">
        <v>13590</v>
      </c>
      <c r="BL5" s="30">
        <v>0</v>
      </c>
      <c r="BM5" s="100"/>
      <c r="BN5" s="32"/>
      <c r="BO5" s="43"/>
      <c r="BP5" s="43"/>
      <c r="BQ5" s="43"/>
      <c r="BR5" s="43"/>
      <c r="BS5" s="43"/>
      <c r="BT5" s="43"/>
      <c r="BU5" s="164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99" t="s">
        <v>166</v>
      </c>
      <c r="CP5" s="37"/>
      <c r="CQ5" s="37"/>
      <c r="CR5" s="36"/>
      <c r="CS5" s="36"/>
      <c r="CT5" s="85"/>
      <c r="CU5" s="39">
        <f t="shared" si="16"/>
        <v>0</v>
      </c>
      <c r="CV5" s="18"/>
      <c r="CW5" s="18"/>
      <c r="CX5" s="18"/>
      <c r="CZ5" s="32"/>
      <c r="DA5" s="18"/>
    </row>
    <row r="6" spans="1:109" ht="20.25" customHeight="1">
      <c r="A6" s="18">
        <v>4</v>
      </c>
      <c r="B6" s="99" t="s">
        <v>167</v>
      </c>
      <c r="C6" s="31"/>
      <c r="D6" s="100">
        <f t="shared" si="1"/>
        <v>1207049</v>
      </c>
      <c r="E6" s="100"/>
      <c r="F6" s="32">
        <f t="shared" si="2"/>
        <v>21185</v>
      </c>
      <c r="G6" s="53"/>
      <c r="H6" s="53"/>
      <c r="I6" s="53"/>
      <c r="J6" s="53">
        <f t="shared" si="3"/>
        <v>0</v>
      </c>
      <c r="K6" s="53">
        <f t="shared" si="4"/>
        <v>0</v>
      </c>
      <c r="L6" s="111">
        <f t="shared" si="5"/>
        <v>2865</v>
      </c>
      <c r="M6" s="54"/>
      <c r="N6" s="111">
        <f t="shared" si="6"/>
        <v>253107.91999999998</v>
      </c>
      <c r="O6" s="111">
        <f t="shared" si="7"/>
        <v>1484206.92</v>
      </c>
      <c r="P6" s="111"/>
      <c r="Q6" s="111">
        <v>540000</v>
      </c>
      <c r="R6" s="54">
        <f t="shared" si="8"/>
        <v>540000</v>
      </c>
      <c r="S6" s="54">
        <v>8614941</v>
      </c>
      <c r="T6" s="54">
        <v>2601712</v>
      </c>
      <c r="U6" s="54">
        <f t="shared" si="9"/>
        <v>11216653</v>
      </c>
      <c r="V6" s="132">
        <f t="shared" si="0"/>
        <v>13240859.92</v>
      </c>
      <c r="W6" s="99" t="s">
        <v>167</v>
      </c>
      <c r="X6" s="18"/>
      <c r="Y6" s="114">
        <v>0</v>
      </c>
      <c r="Z6" s="114">
        <v>2988206.45</v>
      </c>
      <c r="AA6" s="32">
        <v>99000</v>
      </c>
      <c r="AB6" s="62">
        <f t="shared" si="10"/>
        <v>3087206.45</v>
      </c>
      <c r="AC6" s="143"/>
      <c r="AD6" s="32">
        <v>3345063.92</v>
      </c>
      <c r="AE6" s="143"/>
      <c r="AF6" s="32">
        <f t="shared" si="11"/>
        <v>3345063.92</v>
      </c>
      <c r="AG6" s="32">
        <v>6403.08</v>
      </c>
      <c r="AH6" s="105">
        <f t="shared" si="12"/>
        <v>19679533.370000001</v>
      </c>
      <c r="AI6" s="99" t="s">
        <v>167</v>
      </c>
      <c r="AJ6" s="44"/>
      <c r="AK6" s="44"/>
      <c r="AL6" s="44"/>
      <c r="AM6" s="30">
        <f t="shared" si="13"/>
        <v>0</v>
      </c>
      <c r="AN6" s="44">
        <v>12343720</v>
      </c>
      <c r="AO6" s="30">
        <v>61004.45</v>
      </c>
      <c r="AP6" s="30">
        <f t="shared" si="14"/>
        <v>12404724.449999999</v>
      </c>
      <c r="AQ6" s="44"/>
      <c r="AR6" s="99" t="s">
        <v>167</v>
      </c>
      <c r="AS6" s="207">
        <v>253107.91999999998</v>
      </c>
      <c r="AT6" s="100">
        <v>200050.15999999997</v>
      </c>
      <c r="AU6" s="32">
        <v>4220</v>
      </c>
      <c r="AV6" s="53"/>
      <c r="AW6" s="53"/>
      <c r="AX6" s="53"/>
      <c r="AY6" s="53">
        <v>0</v>
      </c>
      <c r="AZ6" s="53"/>
      <c r="BA6" s="54">
        <v>2865</v>
      </c>
      <c r="BB6" s="54"/>
      <c r="BC6" s="54"/>
      <c r="BD6" s="111">
        <f t="shared" si="15"/>
        <v>460243.07999999996</v>
      </c>
      <c r="BE6" s="169">
        <v>581000</v>
      </c>
      <c r="BF6" s="44"/>
      <c r="BG6" s="44">
        <v>290867.7</v>
      </c>
      <c r="BH6" s="44">
        <v>16965</v>
      </c>
      <c r="BI6" s="44"/>
      <c r="BJ6" s="44"/>
      <c r="BK6" s="44">
        <v>14800</v>
      </c>
      <c r="BL6" s="30">
        <v>0</v>
      </c>
      <c r="BM6" s="100"/>
      <c r="BN6" s="32"/>
      <c r="BO6" s="44"/>
      <c r="BP6" s="44">
        <v>137296.14000000001</v>
      </c>
      <c r="BQ6" s="44"/>
      <c r="BR6" s="44"/>
      <c r="BS6" s="44"/>
      <c r="BT6" s="44"/>
      <c r="BU6" s="164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99" t="s">
        <v>167</v>
      </c>
      <c r="CP6" s="37"/>
      <c r="CQ6" s="37"/>
      <c r="CR6" s="36"/>
      <c r="CS6" s="36"/>
      <c r="CT6" s="85"/>
      <c r="CU6" s="39">
        <f t="shared" si="16"/>
        <v>0</v>
      </c>
      <c r="CV6" s="18"/>
      <c r="CW6" s="18"/>
      <c r="CX6" s="33"/>
      <c r="CY6" s="86"/>
      <c r="CZ6" s="32"/>
      <c r="DA6" s="33"/>
    </row>
    <row r="7" spans="1:109" ht="19.5" customHeight="1">
      <c r="A7" s="18">
        <v>5</v>
      </c>
      <c r="B7" s="99" t="s">
        <v>168</v>
      </c>
      <c r="C7" s="31"/>
      <c r="D7" s="100">
        <f t="shared" si="1"/>
        <v>513090.16</v>
      </c>
      <c r="E7" s="100"/>
      <c r="F7" s="32">
        <f t="shared" si="2"/>
        <v>9360</v>
      </c>
      <c r="G7" s="53"/>
      <c r="H7" s="53"/>
      <c r="I7" s="53"/>
      <c r="J7" s="53">
        <f t="shared" si="3"/>
        <v>0</v>
      </c>
      <c r="K7" s="53">
        <f t="shared" si="4"/>
        <v>0</v>
      </c>
      <c r="L7" s="111">
        <f t="shared" si="5"/>
        <v>0</v>
      </c>
      <c r="M7" s="54"/>
      <c r="N7" s="111">
        <f t="shared" si="6"/>
        <v>0</v>
      </c>
      <c r="O7" s="111">
        <f t="shared" si="7"/>
        <v>522450.16</v>
      </c>
      <c r="P7" s="111"/>
      <c r="Q7" s="111">
        <v>352000</v>
      </c>
      <c r="R7" s="54">
        <f t="shared" si="8"/>
        <v>352000</v>
      </c>
      <c r="S7" s="54">
        <v>3976339</v>
      </c>
      <c r="T7" s="54">
        <v>1200855</v>
      </c>
      <c r="U7" s="54">
        <f t="shared" si="9"/>
        <v>5177194</v>
      </c>
      <c r="V7" s="132">
        <f t="shared" si="0"/>
        <v>6051644.1600000001</v>
      </c>
      <c r="W7" s="99" t="s">
        <v>168</v>
      </c>
      <c r="X7" s="135"/>
      <c r="Y7" s="114">
        <v>0</v>
      </c>
      <c r="Z7" s="114">
        <v>0</v>
      </c>
      <c r="AA7" s="32">
        <v>45000</v>
      </c>
      <c r="AB7" s="62">
        <f t="shared" si="10"/>
        <v>45000</v>
      </c>
      <c r="AC7" s="143"/>
      <c r="AD7" s="143">
        <v>2141915</v>
      </c>
      <c r="AE7" s="143"/>
      <c r="AF7" s="32">
        <f t="shared" si="11"/>
        <v>2141915</v>
      </c>
      <c r="AG7" s="32"/>
      <c r="AH7" s="105">
        <f t="shared" si="12"/>
        <v>8238559.1600000001</v>
      </c>
      <c r="AI7" s="99" t="s">
        <v>168</v>
      </c>
      <c r="AJ7" s="44"/>
      <c r="AK7" s="44"/>
      <c r="AL7" s="44"/>
      <c r="AM7" s="30">
        <f t="shared" si="13"/>
        <v>0</v>
      </c>
      <c r="AN7" s="30"/>
      <c r="AO7" s="30">
        <v>187180.68</v>
      </c>
      <c r="AP7" s="30">
        <f t="shared" si="14"/>
        <v>187180.68</v>
      </c>
      <c r="AQ7" s="44"/>
      <c r="AR7" s="99" t="s">
        <v>168</v>
      </c>
      <c r="AS7" s="207">
        <v>0</v>
      </c>
      <c r="AT7" s="100">
        <v>126470.63999999998</v>
      </c>
      <c r="AU7" s="32">
        <v>0</v>
      </c>
      <c r="AV7" s="53"/>
      <c r="AW7" s="53"/>
      <c r="AX7" s="53"/>
      <c r="AY7" s="53">
        <v>0</v>
      </c>
      <c r="AZ7" s="53"/>
      <c r="BA7" s="54">
        <v>0</v>
      </c>
      <c r="BB7" s="54"/>
      <c r="BC7" s="54"/>
      <c r="BD7" s="111">
        <f t="shared" si="15"/>
        <v>126470.63999999998</v>
      </c>
      <c r="BE7" s="169"/>
      <c r="BF7" s="44"/>
      <c r="BG7" s="44">
        <v>85004.800000000003</v>
      </c>
      <c r="BH7" s="44">
        <v>9360</v>
      </c>
      <c r="BI7" s="44"/>
      <c r="BJ7" s="44"/>
      <c r="BK7" s="44">
        <v>12000</v>
      </c>
      <c r="BL7" s="30">
        <v>32044</v>
      </c>
      <c r="BM7" s="100"/>
      <c r="BN7" s="32"/>
      <c r="BO7" s="44"/>
      <c r="BP7" s="44">
        <v>266930.71999999997</v>
      </c>
      <c r="BQ7" s="44"/>
      <c r="BR7" s="44"/>
      <c r="BS7" s="44"/>
      <c r="BT7" s="44"/>
      <c r="BU7" s="164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99" t="s">
        <v>168</v>
      </c>
      <c r="CP7" s="37"/>
      <c r="CQ7" s="37"/>
      <c r="CR7" s="36"/>
      <c r="CS7" s="36"/>
      <c r="CT7" s="85"/>
      <c r="CU7" s="39">
        <f t="shared" si="16"/>
        <v>0</v>
      </c>
      <c r="CV7" s="18"/>
      <c r="CW7" s="18"/>
      <c r="CX7" s="33"/>
      <c r="CY7" s="86"/>
      <c r="CZ7" s="32"/>
      <c r="DA7" s="33"/>
    </row>
    <row r="8" spans="1:109" ht="16.5" customHeight="1">
      <c r="A8" s="18">
        <v>6</v>
      </c>
      <c r="B8" s="99" t="s">
        <v>169</v>
      </c>
      <c r="C8" s="31"/>
      <c r="D8" s="100">
        <f t="shared" si="1"/>
        <v>755229.8</v>
      </c>
      <c r="E8" s="100"/>
      <c r="F8" s="32">
        <f t="shared" si="2"/>
        <v>9360</v>
      </c>
      <c r="G8" s="53"/>
      <c r="H8" s="53"/>
      <c r="I8" s="53"/>
      <c r="J8" s="53">
        <f t="shared" si="3"/>
        <v>19269</v>
      </c>
      <c r="K8" s="53">
        <f t="shared" si="4"/>
        <v>0</v>
      </c>
      <c r="L8" s="111">
        <f t="shared" si="5"/>
        <v>3900</v>
      </c>
      <c r="M8" s="54"/>
      <c r="N8" s="111">
        <f t="shared" si="6"/>
        <v>139100.51999999999</v>
      </c>
      <c r="O8" s="111">
        <f t="shared" si="7"/>
        <v>926859.32000000007</v>
      </c>
      <c r="P8" s="111"/>
      <c r="Q8" s="111">
        <v>184000</v>
      </c>
      <c r="R8" s="54">
        <f t="shared" si="8"/>
        <v>184000</v>
      </c>
      <c r="S8" s="54">
        <v>3825918</v>
      </c>
      <c r="T8" s="54">
        <v>1155427</v>
      </c>
      <c r="U8" s="54">
        <f t="shared" si="9"/>
        <v>4981345</v>
      </c>
      <c r="V8" s="132">
        <f t="shared" si="0"/>
        <v>6092204.3200000003</v>
      </c>
      <c r="W8" s="99" t="s">
        <v>169</v>
      </c>
      <c r="X8" s="18"/>
      <c r="Y8" s="114">
        <v>405000</v>
      </c>
      <c r="Z8" s="114">
        <v>0</v>
      </c>
      <c r="AA8" s="32">
        <v>45000</v>
      </c>
      <c r="AB8" s="62">
        <f t="shared" si="10"/>
        <v>450000</v>
      </c>
      <c r="AC8" s="143"/>
      <c r="AD8" s="143">
        <v>1208955</v>
      </c>
      <c r="AE8" s="143"/>
      <c r="AF8" s="32">
        <f t="shared" si="11"/>
        <v>1208955</v>
      </c>
      <c r="AG8" s="32"/>
      <c r="AH8" s="105">
        <f t="shared" si="12"/>
        <v>7751159.3200000003</v>
      </c>
      <c r="AI8" s="99" t="s">
        <v>169</v>
      </c>
      <c r="AJ8" s="44"/>
      <c r="AK8" s="44"/>
      <c r="AL8" s="44"/>
      <c r="AM8" s="30">
        <f t="shared" si="13"/>
        <v>0</v>
      </c>
      <c r="AN8" s="30"/>
      <c r="AO8" s="30">
        <v>161420.46</v>
      </c>
      <c r="AP8" s="30">
        <f t="shared" si="14"/>
        <v>161420.46</v>
      </c>
      <c r="AQ8" s="44"/>
      <c r="AR8" s="99" t="s">
        <v>169</v>
      </c>
      <c r="AS8" s="207">
        <v>139100.51999999999</v>
      </c>
      <c r="AT8" s="100">
        <v>130564.99999999999</v>
      </c>
      <c r="AU8" s="32">
        <v>0</v>
      </c>
      <c r="AV8" s="53"/>
      <c r="AW8" s="53"/>
      <c r="AX8" s="53"/>
      <c r="AY8" s="53">
        <v>19269</v>
      </c>
      <c r="AZ8" s="53"/>
      <c r="BA8" s="54">
        <v>3900</v>
      </c>
      <c r="BB8" s="54"/>
      <c r="BC8" s="54"/>
      <c r="BD8" s="111">
        <f t="shared" si="15"/>
        <v>292834.51999999996</v>
      </c>
      <c r="BE8" s="169">
        <v>434000</v>
      </c>
      <c r="BF8" s="44"/>
      <c r="BG8" s="44">
        <v>205224.8</v>
      </c>
      <c r="BH8" s="44">
        <v>9360</v>
      </c>
      <c r="BI8" s="44"/>
      <c r="BJ8" s="44"/>
      <c r="BK8" s="44">
        <v>-5200</v>
      </c>
      <c r="BL8" s="30">
        <v>0</v>
      </c>
      <c r="BM8" s="100"/>
      <c r="BN8" s="32"/>
      <c r="BO8" s="44"/>
      <c r="BP8" s="44"/>
      <c r="BQ8" s="44"/>
      <c r="BR8" s="44"/>
      <c r="BS8" s="44"/>
      <c r="BT8" s="44"/>
      <c r="BU8" s="164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99" t="s">
        <v>169</v>
      </c>
      <c r="CP8" s="37"/>
      <c r="CQ8" s="37"/>
      <c r="CR8" s="36"/>
      <c r="CS8" s="36"/>
      <c r="CT8" s="85"/>
      <c r="CU8" s="39">
        <f t="shared" si="16"/>
        <v>0</v>
      </c>
      <c r="CV8" s="18"/>
      <c r="CW8" s="18"/>
      <c r="CX8" s="33"/>
      <c r="CY8" s="86"/>
      <c r="CZ8" s="32"/>
      <c r="DA8" s="33"/>
    </row>
    <row r="9" spans="1:109" ht="13.5" customHeight="1">
      <c r="A9" s="18">
        <v>7</v>
      </c>
      <c r="B9" s="99" t="s">
        <v>170</v>
      </c>
      <c r="C9" s="31"/>
      <c r="D9" s="100">
        <f t="shared" si="1"/>
        <v>1651053.3399999999</v>
      </c>
      <c r="E9" s="100"/>
      <c r="F9" s="32">
        <f t="shared" si="2"/>
        <v>8775</v>
      </c>
      <c r="G9" s="53"/>
      <c r="H9" s="53"/>
      <c r="I9" s="53"/>
      <c r="J9" s="53">
        <f t="shared" si="3"/>
        <v>0</v>
      </c>
      <c r="K9" s="53">
        <f t="shared" si="4"/>
        <v>0</v>
      </c>
      <c r="L9" s="111">
        <f t="shared" si="5"/>
        <v>2220</v>
      </c>
      <c r="M9" s="54"/>
      <c r="N9" s="111">
        <f t="shared" si="6"/>
        <v>159299.4</v>
      </c>
      <c r="O9" s="111">
        <f t="shared" si="7"/>
        <v>1821347.7399999998</v>
      </c>
      <c r="P9" s="111"/>
      <c r="Q9" s="111">
        <v>224000</v>
      </c>
      <c r="R9" s="54">
        <f t="shared" si="8"/>
        <v>224000</v>
      </c>
      <c r="S9" s="54">
        <v>3694746</v>
      </c>
      <c r="T9" s="54">
        <v>1115814</v>
      </c>
      <c r="U9" s="54">
        <f t="shared" si="9"/>
        <v>4810560</v>
      </c>
      <c r="V9" s="132">
        <f t="shared" si="0"/>
        <v>6855907.7400000002</v>
      </c>
      <c r="W9" s="99" t="s">
        <v>170</v>
      </c>
      <c r="X9" s="18"/>
      <c r="Y9" s="114">
        <v>535000</v>
      </c>
      <c r="Z9" s="114">
        <v>1765728.07</v>
      </c>
      <c r="AA9" s="32">
        <v>36000</v>
      </c>
      <c r="AB9" s="62">
        <f t="shared" si="10"/>
        <v>2336728.0700000003</v>
      </c>
      <c r="AC9" s="143"/>
      <c r="AD9" s="143">
        <v>1396945</v>
      </c>
      <c r="AE9" s="143"/>
      <c r="AF9" s="32">
        <f t="shared" si="11"/>
        <v>1396945</v>
      </c>
      <c r="AG9" s="32"/>
      <c r="AH9" s="105">
        <f t="shared" si="12"/>
        <v>10589580.810000001</v>
      </c>
      <c r="AI9" s="99" t="s">
        <v>170</v>
      </c>
      <c r="AJ9" s="44"/>
      <c r="AK9" s="44"/>
      <c r="AL9" s="44"/>
      <c r="AM9" s="30">
        <f t="shared" si="13"/>
        <v>0</v>
      </c>
      <c r="AN9" s="30"/>
      <c r="AO9" s="30">
        <v>88983.360000000001</v>
      </c>
      <c r="AP9" s="30">
        <f t="shared" si="14"/>
        <v>88983.360000000001</v>
      </c>
      <c r="AQ9" s="44"/>
      <c r="AR9" s="99" t="s">
        <v>170</v>
      </c>
      <c r="AS9" s="207">
        <v>159299.4</v>
      </c>
      <c r="AT9" s="100">
        <v>134173.68</v>
      </c>
      <c r="AU9" s="32">
        <v>0</v>
      </c>
      <c r="AV9" s="53"/>
      <c r="AW9" s="53"/>
      <c r="AX9" s="53"/>
      <c r="AY9" s="53">
        <v>0</v>
      </c>
      <c r="AZ9" s="53"/>
      <c r="BA9" s="54">
        <v>2220</v>
      </c>
      <c r="BB9" s="54"/>
      <c r="BC9" s="54"/>
      <c r="BD9" s="111">
        <f t="shared" si="15"/>
        <v>295693.07999999996</v>
      </c>
      <c r="BE9" s="169">
        <v>182000</v>
      </c>
      <c r="BF9" s="44"/>
      <c r="BG9" s="44">
        <v>578697.73</v>
      </c>
      <c r="BH9" s="44">
        <v>8775</v>
      </c>
      <c r="BI9" s="44">
        <v>389000</v>
      </c>
      <c r="BJ9" s="44"/>
      <c r="BK9" s="44">
        <v>3030</v>
      </c>
      <c r="BL9" s="30">
        <v>372926.93</v>
      </c>
      <c r="BM9" s="100"/>
      <c r="BN9" s="32"/>
      <c r="BO9" s="44"/>
      <c r="BP9" s="44"/>
      <c r="BQ9" s="44"/>
      <c r="BR9" s="44"/>
      <c r="BS9" s="44"/>
      <c r="BT9" s="44"/>
      <c r="BU9" s="164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99" t="s">
        <v>170</v>
      </c>
      <c r="CP9" s="37"/>
      <c r="CQ9" s="37"/>
      <c r="CR9" s="36"/>
      <c r="CS9" s="36"/>
      <c r="CT9" s="85"/>
      <c r="CU9" s="39">
        <f t="shared" si="16"/>
        <v>0</v>
      </c>
      <c r="CV9" s="18"/>
      <c r="CW9" s="18"/>
      <c r="CX9" s="33"/>
      <c r="CY9" s="86"/>
      <c r="CZ9" s="32"/>
      <c r="DA9" s="33"/>
    </row>
    <row r="10" spans="1:109" ht="14.25" customHeight="1">
      <c r="A10" s="18">
        <v>8</v>
      </c>
      <c r="B10" s="99" t="s">
        <v>171</v>
      </c>
      <c r="C10" s="31"/>
      <c r="D10" s="100">
        <f t="shared" si="1"/>
        <v>1076736.48</v>
      </c>
      <c r="E10" s="100"/>
      <c r="F10" s="32">
        <f t="shared" si="2"/>
        <v>8775</v>
      </c>
      <c r="G10" s="53"/>
      <c r="H10" s="53"/>
      <c r="I10" s="53"/>
      <c r="J10" s="53">
        <f t="shared" si="3"/>
        <v>25000</v>
      </c>
      <c r="K10" s="53">
        <f t="shared" si="4"/>
        <v>0</v>
      </c>
      <c r="L10" s="111">
        <f t="shared" si="5"/>
        <v>1100</v>
      </c>
      <c r="M10" s="54"/>
      <c r="N10" s="111">
        <f t="shared" si="6"/>
        <v>303559.15999999997</v>
      </c>
      <c r="O10" s="111">
        <f t="shared" si="7"/>
        <v>1415170.64</v>
      </c>
      <c r="P10" s="111"/>
      <c r="Q10" s="111">
        <v>280000</v>
      </c>
      <c r="R10" s="54">
        <f t="shared" si="8"/>
        <v>280000</v>
      </c>
      <c r="S10" s="54">
        <v>4197168</v>
      </c>
      <c r="T10" s="54">
        <v>1267545</v>
      </c>
      <c r="U10" s="54">
        <f t="shared" si="9"/>
        <v>5464713</v>
      </c>
      <c r="V10" s="132">
        <f t="shared" si="0"/>
        <v>7159883.6399999997</v>
      </c>
      <c r="W10" s="99" t="s">
        <v>171</v>
      </c>
      <c r="X10" s="18"/>
      <c r="Y10" s="114">
        <v>523000</v>
      </c>
      <c r="Z10" s="114">
        <v>0</v>
      </c>
      <c r="AA10" s="32">
        <v>54000</v>
      </c>
      <c r="AB10" s="62">
        <f t="shared" si="10"/>
        <v>577000</v>
      </c>
      <c r="AC10" s="143"/>
      <c r="AD10" s="143">
        <v>1738731</v>
      </c>
      <c r="AE10" s="143"/>
      <c r="AF10" s="32">
        <f t="shared" si="11"/>
        <v>1738731</v>
      </c>
      <c r="AG10" s="32"/>
      <c r="AH10" s="105">
        <f t="shared" si="12"/>
        <v>9475614.6400000006</v>
      </c>
      <c r="AI10" s="99" t="s">
        <v>171</v>
      </c>
      <c r="AJ10" s="43"/>
      <c r="AK10" s="43"/>
      <c r="AL10" s="43"/>
      <c r="AM10" s="30">
        <f t="shared" si="13"/>
        <v>0</v>
      </c>
      <c r="AN10" s="30"/>
      <c r="AO10" s="30">
        <v>12515.59</v>
      </c>
      <c r="AP10" s="30">
        <f t="shared" si="14"/>
        <v>12515.59</v>
      </c>
      <c r="AQ10" s="43"/>
      <c r="AR10" s="99" t="s">
        <v>171</v>
      </c>
      <c r="AS10" s="207">
        <v>303559.15999999997</v>
      </c>
      <c r="AT10" s="100">
        <v>818527.68</v>
      </c>
      <c r="AU10" s="32">
        <v>0</v>
      </c>
      <c r="AV10" s="53"/>
      <c r="AW10" s="53"/>
      <c r="AX10" s="53"/>
      <c r="AY10" s="53">
        <v>25000</v>
      </c>
      <c r="AZ10" s="53"/>
      <c r="BA10" s="54">
        <v>1100</v>
      </c>
      <c r="BB10" s="54"/>
      <c r="BC10" s="54"/>
      <c r="BD10" s="111">
        <f t="shared" si="15"/>
        <v>1148186.8400000001</v>
      </c>
      <c r="BE10" s="169"/>
      <c r="BF10" s="43">
        <f>49000+30000</f>
        <v>79000</v>
      </c>
      <c r="BG10" s="43">
        <v>143453.79999999999</v>
      </c>
      <c r="BH10" s="43">
        <v>8775</v>
      </c>
      <c r="BI10" s="43"/>
      <c r="BJ10" s="43"/>
      <c r="BK10" s="43">
        <v>14030</v>
      </c>
      <c r="BL10" s="30">
        <v>0</v>
      </c>
      <c r="BM10" s="100"/>
      <c r="BN10" s="32"/>
      <c r="BO10" s="43"/>
      <c r="BP10" s="43">
        <v>30500</v>
      </c>
      <c r="BQ10" s="43"/>
      <c r="BR10" s="43"/>
      <c r="BS10" s="43"/>
      <c r="BT10" s="43"/>
      <c r="BU10" s="164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99" t="s">
        <v>171</v>
      </c>
      <c r="CP10" s="37"/>
      <c r="CQ10" s="37"/>
      <c r="CR10" s="36"/>
      <c r="CS10" s="36"/>
      <c r="CT10" s="85"/>
      <c r="CU10" s="39">
        <f t="shared" si="16"/>
        <v>0</v>
      </c>
      <c r="CV10" s="18"/>
      <c r="CW10" s="18"/>
      <c r="CX10" s="33"/>
      <c r="CY10" s="86"/>
      <c r="CZ10" s="32"/>
      <c r="DA10" s="33"/>
    </row>
    <row r="11" spans="1:109" ht="15.75" customHeight="1">
      <c r="A11" s="18">
        <v>9</v>
      </c>
      <c r="B11" s="99" t="s">
        <v>172</v>
      </c>
      <c r="C11" s="31"/>
      <c r="D11" s="100">
        <f t="shared" si="1"/>
        <v>1322101.73</v>
      </c>
      <c r="E11" s="100"/>
      <c r="F11" s="32">
        <f t="shared" si="2"/>
        <v>26910</v>
      </c>
      <c r="G11" s="53"/>
      <c r="H11" s="53"/>
      <c r="I11" s="53"/>
      <c r="J11" s="53">
        <f t="shared" si="3"/>
        <v>0</v>
      </c>
      <c r="K11" s="53">
        <f t="shared" si="4"/>
        <v>0</v>
      </c>
      <c r="L11" s="111">
        <f t="shared" si="5"/>
        <v>4115</v>
      </c>
      <c r="M11" s="54"/>
      <c r="N11" s="111">
        <f t="shared" si="6"/>
        <v>876623.28</v>
      </c>
      <c r="O11" s="111">
        <f t="shared" si="7"/>
        <v>2229750.0099999998</v>
      </c>
      <c r="P11" s="111"/>
      <c r="Q11" s="111">
        <v>876000</v>
      </c>
      <c r="R11" s="54">
        <f t="shared" si="8"/>
        <v>876000</v>
      </c>
      <c r="S11" s="54">
        <v>13094114</v>
      </c>
      <c r="T11" s="54">
        <v>3954423</v>
      </c>
      <c r="U11" s="54">
        <f t="shared" si="9"/>
        <v>17048537</v>
      </c>
      <c r="V11" s="132">
        <f t="shared" si="0"/>
        <v>20154287.009999998</v>
      </c>
      <c r="W11" s="99" t="s">
        <v>172</v>
      </c>
      <c r="X11" s="18"/>
      <c r="Y11" s="114">
        <v>465000</v>
      </c>
      <c r="Z11" s="114">
        <f>2212678.4-224297.6</f>
        <v>1988380.7999999998</v>
      </c>
      <c r="AA11" s="32">
        <v>162000</v>
      </c>
      <c r="AB11" s="62">
        <f t="shared" si="10"/>
        <v>2615380.7999999998</v>
      </c>
      <c r="AC11" s="143"/>
      <c r="AD11" s="143">
        <v>5165795</v>
      </c>
      <c r="AE11" s="143"/>
      <c r="AF11" s="32">
        <f t="shared" si="11"/>
        <v>5165795</v>
      </c>
      <c r="AG11" s="33"/>
      <c r="AH11" s="105">
        <f t="shared" si="12"/>
        <v>27935462.809999999</v>
      </c>
      <c r="AI11" s="99" t="s">
        <v>172</v>
      </c>
      <c r="AJ11" s="43"/>
      <c r="AK11" s="43"/>
      <c r="AL11" s="43"/>
      <c r="AM11" s="30">
        <f t="shared" si="13"/>
        <v>0</v>
      </c>
      <c r="AN11" s="30"/>
      <c r="AO11" s="30">
        <v>437812.66</v>
      </c>
      <c r="AP11" s="30">
        <f t="shared" si="14"/>
        <v>437812.66</v>
      </c>
      <c r="AQ11" s="43"/>
      <c r="AR11" s="99" t="s">
        <v>172</v>
      </c>
      <c r="AS11" s="207">
        <v>876623.28</v>
      </c>
      <c r="AT11" s="100">
        <v>203958.12999999998</v>
      </c>
      <c r="AU11" s="32">
        <v>0</v>
      </c>
      <c r="AV11" s="53"/>
      <c r="AW11" s="53"/>
      <c r="AX11" s="53"/>
      <c r="AY11" s="53">
        <v>0</v>
      </c>
      <c r="AZ11" s="53"/>
      <c r="BA11" s="54">
        <v>4115</v>
      </c>
      <c r="BB11" s="54"/>
      <c r="BC11" s="54"/>
      <c r="BD11" s="111">
        <f t="shared" si="15"/>
        <v>1084696.4099999999</v>
      </c>
      <c r="BE11" s="169">
        <v>672000</v>
      </c>
      <c r="BF11" s="43"/>
      <c r="BG11" s="43">
        <v>371627.6</v>
      </c>
      <c r="BH11" s="43">
        <v>26910</v>
      </c>
      <c r="BI11" s="43"/>
      <c r="BJ11" s="43"/>
      <c r="BK11" s="43">
        <v>12060</v>
      </c>
      <c r="BL11" s="30">
        <v>35366</v>
      </c>
      <c r="BM11" s="100"/>
      <c r="BN11" s="32"/>
      <c r="BO11" s="43">
        <v>54000</v>
      </c>
      <c r="BP11" s="43"/>
      <c r="BQ11" s="43"/>
      <c r="BR11" s="43"/>
      <c r="BS11" s="43"/>
      <c r="BT11" s="43"/>
      <c r="BU11" s="164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99" t="s">
        <v>172</v>
      </c>
      <c r="CP11" s="37"/>
      <c r="CQ11" s="37"/>
      <c r="CR11" s="36"/>
      <c r="CS11" s="36"/>
      <c r="CT11" s="85"/>
      <c r="CU11" s="39">
        <f t="shared" si="16"/>
        <v>0</v>
      </c>
      <c r="CV11" s="18"/>
      <c r="CW11" s="18"/>
      <c r="CX11" s="33"/>
      <c r="CY11" s="86"/>
      <c r="CZ11" s="32"/>
      <c r="DA11" s="33"/>
    </row>
    <row r="12" spans="1:109" ht="17.25" customHeight="1">
      <c r="A12" s="18">
        <v>10</v>
      </c>
      <c r="B12" s="99" t="s">
        <v>173</v>
      </c>
      <c r="C12" s="31"/>
      <c r="D12" s="100">
        <f t="shared" si="1"/>
        <v>317808.25</v>
      </c>
      <c r="E12" s="100"/>
      <c r="F12" s="32">
        <f t="shared" si="2"/>
        <v>8775</v>
      </c>
      <c r="G12" s="53"/>
      <c r="H12" s="53"/>
      <c r="I12" s="53"/>
      <c r="J12" s="53">
        <f t="shared" si="3"/>
        <v>8500</v>
      </c>
      <c r="K12" s="53">
        <f t="shared" si="4"/>
        <v>0</v>
      </c>
      <c r="L12" s="111">
        <f t="shared" si="5"/>
        <v>1000</v>
      </c>
      <c r="M12" s="54"/>
      <c r="N12" s="111">
        <f t="shared" si="6"/>
        <v>603835.21</v>
      </c>
      <c r="O12" s="111">
        <f t="shared" si="7"/>
        <v>939918.46</v>
      </c>
      <c r="P12" s="111"/>
      <c r="Q12" s="111">
        <v>360000</v>
      </c>
      <c r="R12" s="54">
        <f t="shared" si="8"/>
        <v>360000</v>
      </c>
      <c r="S12" s="54">
        <v>4874839</v>
      </c>
      <c r="T12" s="54">
        <v>1472201</v>
      </c>
      <c r="U12" s="54">
        <f t="shared" si="9"/>
        <v>6347040</v>
      </c>
      <c r="V12" s="132">
        <f t="shared" si="0"/>
        <v>7646958.46</v>
      </c>
      <c r="W12" s="99" t="s">
        <v>173</v>
      </c>
      <c r="X12" s="18"/>
      <c r="Y12" s="114">
        <v>0</v>
      </c>
      <c r="Z12" s="114">
        <v>0</v>
      </c>
      <c r="AA12" s="32">
        <v>45000</v>
      </c>
      <c r="AB12" s="62">
        <f t="shared" si="10"/>
        <v>45000</v>
      </c>
      <c r="AC12" s="143"/>
      <c r="AD12" s="143">
        <v>2141915</v>
      </c>
      <c r="AE12" s="143"/>
      <c r="AF12" s="32">
        <f t="shared" si="11"/>
        <v>2141915</v>
      </c>
      <c r="AG12" s="32"/>
      <c r="AH12" s="105">
        <f t="shared" si="12"/>
        <v>9833873.4600000009</v>
      </c>
      <c r="AI12" s="99" t="s">
        <v>173</v>
      </c>
      <c r="AJ12" s="43"/>
      <c r="AK12" s="43"/>
      <c r="AL12" s="43"/>
      <c r="AM12" s="30">
        <f t="shared" si="13"/>
        <v>0</v>
      </c>
      <c r="AN12" s="30"/>
      <c r="AO12" s="30">
        <v>271383.53999999998</v>
      </c>
      <c r="AP12" s="30">
        <f t="shared" si="14"/>
        <v>271383.53999999998</v>
      </c>
      <c r="AQ12" s="43"/>
      <c r="AR12" s="99" t="s">
        <v>173</v>
      </c>
      <c r="AS12" s="207">
        <v>603835.21</v>
      </c>
      <c r="AT12" s="100">
        <v>137810.94999999998</v>
      </c>
      <c r="AU12" s="32">
        <v>0</v>
      </c>
      <c r="AV12" s="53"/>
      <c r="AW12" s="53"/>
      <c r="AX12" s="53"/>
      <c r="AY12" s="53">
        <v>8500</v>
      </c>
      <c r="AZ12" s="53"/>
      <c r="BA12" s="54">
        <v>1000</v>
      </c>
      <c r="BB12" s="54"/>
      <c r="BC12" s="54"/>
      <c r="BD12" s="111">
        <f t="shared" si="15"/>
        <v>751146.15999999992</v>
      </c>
      <c r="BE12" s="169"/>
      <c r="BF12" s="43"/>
      <c r="BG12" s="43">
        <v>181972.3</v>
      </c>
      <c r="BH12" s="43">
        <v>8775</v>
      </c>
      <c r="BI12" s="43"/>
      <c r="BJ12" s="43"/>
      <c r="BK12" s="43">
        <v>6800</v>
      </c>
      <c r="BL12" s="30">
        <v>0</v>
      </c>
      <c r="BM12" s="100"/>
      <c r="BN12" s="32"/>
      <c r="BO12" s="43"/>
      <c r="BP12" s="43"/>
      <c r="BQ12" s="43"/>
      <c r="BR12" s="43"/>
      <c r="BS12" s="43"/>
      <c r="BT12" s="43"/>
      <c r="BU12" s="164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99" t="s">
        <v>173</v>
      </c>
      <c r="CP12" s="37"/>
      <c r="CQ12" s="37"/>
      <c r="CR12" s="36"/>
      <c r="CS12" s="36"/>
      <c r="CT12" s="85"/>
      <c r="CU12" s="39">
        <f t="shared" si="16"/>
        <v>0</v>
      </c>
      <c r="CV12" s="18"/>
      <c r="CW12" s="18"/>
      <c r="CX12" s="33"/>
      <c r="CY12" s="46"/>
      <c r="CZ12" s="34"/>
      <c r="DA12" s="46"/>
    </row>
    <row r="13" spans="1:109" s="149" customFormat="1" ht="15.75" customHeight="1">
      <c r="A13" s="135">
        <v>11</v>
      </c>
      <c r="B13" s="135" t="s">
        <v>174</v>
      </c>
      <c r="C13" s="136"/>
      <c r="D13" s="100">
        <f t="shared" si="1"/>
        <v>356531.55999999994</v>
      </c>
      <c r="E13" s="100"/>
      <c r="F13" s="32">
        <f t="shared" si="2"/>
        <v>14040</v>
      </c>
      <c r="G13" s="53"/>
      <c r="H13" s="53"/>
      <c r="I13" s="53"/>
      <c r="J13" s="53">
        <f t="shared" si="3"/>
        <v>0</v>
      </c>
      <c r="K13" s="53">
        <f t="shared" si="4"/>
        <v>0</v>
      </c>
      <c r="L13" s="111">
        <f t="shared" si="5"/>
        <v>1000</v>
      </c>
      <c r="M13" s="54"/>
      <c r="N13" s="111">
        <f t="shared" si="6"/>
        <v>874129.29</v>
      </c>
      <c r="O13" s="111">
        <f t="shared" si="7"/>
        <v>1245700.8500000001</v>
      </c>
      <c r="P13" s="111"/>
      <c r="Q13" s="140">
        <v>524000</v>
      </c>
      <c r="R13" s="139">
        <f t="shared" si="8"/>
        <v>524000</v>
      </c>
      <c r="S13" s="139">
        <v>6832927</v>
      </c>
      <c r="T13" s="139">
        <v>2063544</v>
      </c>
      <c r="U13" s="139">
        <f t="shared" si="9"/>
        <v>8896471</v>
      </c>
      <c r="V13" s="141">
        <f t="shared" si="0"/>
        <v>10666171.85</v>
      </c>
      <c r="W13" s="135" t="s">
        <v>174</v>
      </c>
      <c r="X13" s="135"/>
      <c r="Y13" s="142">
        <v>505000</v>
      </c>
      <c r="Z13" s="114">
        <v>0</v>
      </c>
      <c r="AA13" s="137">
        <v>81000</v>
      </c>
      <c r="AB13" s="141">
        <f t="shared" si="10"/>
        <v>586000</v>
      </c>
      <c r="AC13" s="143"/>
      <c r="AD13" s="143">
        <v>3408069</v>
      </c>
      <c r="AE13" s="143"/>
      <c r="AF13" s="32">
        <f t="shared" si="11"/>
        <v>3408069</v>
      </c>
      <c r="AG13" s="137"/>
      <c r="AH13" s="152">
        <f t="shared" si="12"/>
        <v>14660240.85</v>
      </c>
      <c r="AI13" s="135" t="s">
        <v>174</v>
      </c>
      <c r="AJ13" s="144"/>
      <c r="AK13" s="144"/>
      <c r="AL13" s="144"/>
      <c r="AM13" s="145">
        <f t="shared" si="13"/>
        <v>0</v>
      </c>
      <c r="AN13" s="145"/>
      <c r="AO13" s="145">
        <v>394794.45</v>
      </c>
      <c r="AP13" s="30">
        <f t="shared" si="14"/>
        <v>394794.45</v>
      </c>
      <c r="AQ13" s="44"/>
      <c r="AR13" s="135" t="s">
        <v>174</v>
      </c>
      <c r="AS13" s="208">
        <v>874129.29</v>
      </c>
      <c r="AT13" s="100">
        <v>195159.25999999998</v>
      </c>
      <c r="AU13" s="137">
        <v>0</v>
      </c>
      <c r="AV13" s="138"/>
      <c r="AW13" s="53"/>
      <c r="AX13" s="138"/>
      <c r="AY13" s="138">
        <v>0</v>
      </c>
      <c r="AZ13" s="138"/>
      <c r="BA13" s="139">
        <v>1000</v>
      </c>
      <c r="BB13" s="139"/>
      <c r="BC13" s="139"/>
      <c r="BD13" s="111">
        <f t="shared" si="15"/>
        <v>1070288.55</v>
      </c>
      <c r="BE13" s="169"/>
      <c r="BF13" s="144"/>
      <c r="BG13" s="144">
        <v>169822.3</v>
      </c>
      <c r="BH13" s="144">
        <v>14040</v>
      </c>
      <c r="BI13" s="144"/>
      <c r="BJ13" s="144"/>
      <c r="BK13" s="144">
        <v>5590</v>
      </c>
      <c r="BL13" s="145">
        <v>0</v>
      </c>
      <c r="BM13" s="100"/>
      <c r="BN13" s="32"/>
      <c r="BO13" s="144"/>
      <c r="BP13" s="144"/>
      <c r="BQ13" s="144"/>
      <c r="BR13" s="144"/>
      <c r="BS13" s="144"/>
      <c r="BT13" s="144"/>
      <c r="BU13" s="164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5" t="s">
        <v>174</v>
      </c>
      <c r="CP13" s="146"/>
      <c r="CQ13" s="146"/>
      <c r="CR13" s="147"/>
      <c r="CS13" s="147"/>
      <c r="CT13" s="148"/>
      <c r="CU13" s="143">
        <f t="shared" si="16"/>
        <v>0</v>
      </c>
      <c r="CV13" s="135"/>
      <c r="CW13" s="135"/>
      <c r="CX13" s="143"/>
      <c r="CY13" s="140"/>
      <c r="CZ13" s="137"/>
      <c r="DA13" s="143"/>
    </row>
    <row r="14" spans="1:109" ht="26.25" customHeight="1">
      <c r="A14" s="18">
        <v>12</v>
      </c>
      <c r="B14" s="99" t="s">
        <v>176</v>
      </c>
      <c r="C14" s="31"/>
      <c r="D14" s="100">
        <f t="shared" si="1"/>
        <v>1589226.3199999998</v>
      </c>
      <c r="E14" s="100"/>
      <c r="F14" s="32">
        <f t="shared" si="2"/>
        <v>12285</v>
      </c>
      <c r="G14" s="53"/>
      <c r="H14" s="53"/>
      <c r="I14" s="53"/>
      <c r="J14" s="53">
        <f t="shared" si="3"/>
        <v>3066</v>
      </c>
      <c r="K14" s="53">
        <f t="shared" si="4"/>
        <v>0</v>
      </c>
      <c r="L14" s="111">
        <f t="shared" si="5"/>
        <v>6200</v>
      </c>
      <c r="M14" s="54"/>
      <c r="N14" s="111">
        <f t="shared" si="6"/>
        <v>324497.83999999997</v>
      </c>
      <c r="O14" s="111">
        <f t="shared" si="7"/>
        <v>1935275.1599999997</v>
      </c>
      <c r="P14" s="111"/>
      <c r="Q14" s="111">
        <v>324000</v>
      </c>
      <c r="R14" s="54">
        <f t="shared" si="8"/>
        <v>324000</v>
      </c>
      <c r="S14" s="54">
        <v>5612638</v>
      </c>
      <c r="T14" s="54">
        <v>1695017</v>
      </c>
      <c r="U14" s="54">
        <f t="shared" si="9"/>
        <v>7307655</v>
      </c>
      <c r="V14" s="132">
        <f t="shared" si="0"/>
        <v>9566930.1600000001</v>
      </c>
      <c r="W14" s="99" t="s">
        <v>176</v>
      </c>
      <c r="X14" s="18"/>
      <c r="Y14" s="114">
        <v>523000</v>
      </c>
      <c r="Z14" s="114">
        <v>0</v>
      </c>
      <c r="AA14" s="32">
        <v>90000</v>
      </c>
      <c r="AB14" s="62">
        <f t="shared" si="10"/>
        <v>613000</v>
      </c>
      <c r="AC14" s="143"/>
      <c r="AD14" s="143">
        <v>2298412</v>
      </c>
      <c r="AE14" s="143"/>
      <c r="AF14" s="32">
        <f t="shared" si="11"/>
        <v>2298412</v>
      </c>
      <c r="AG14" s="32"/>
      <c r="AH14" s="105">
        <f t="shared" si="12"/>
        <v>12478342.16</v>
      </c>
      <c r="AI14" s="99" t="s">
        <v>176</v>
      </c>
      <c r="AJ14" s="44"/>
      <c r="AK14" s="44"/>
      <c r="AL14" s="44"/>
      <c r="AM14" s="30">
        <f>SUM(AJ14:AL14)</f>
        <v>0</v>
      </c>
      <c r="AN14" s="44">
        <v>864241.21</v>
      </c>
      <c r="AO14" s="30">
        <v>161007.49</v>
      </c>
      <c r="AP14" s="30">
        <f t="shared" si="14"/>
        <v>1025248.7</v>
      </c>
      <c r="AQ14" s="44"/>
      <c r="AR14" s="99" t="s">
        <v>176</v>
      </c>
      <c r="AS14" s="207">
        <v>164497.84</v>
      </c>
      <c r="AT14" s="100">
        <v>189201.99</v>
      </c>
      <c r="AU14" s="32">
        <v>0</v>
      </c>
      <c r="AV14" s="53"/>
      <c r="AW14" s="53"/>
      <c r="AX14" s="53"/>
      <c r="AY14" s="53">
        <v>3066</v>
      </c>
      <c r="AZ14" s="53"/>
      <c r="BA14" s="54">
        <v>6200</v>
      </c>
      <c r="BB14" s="54"/>
      <c r="BC14" s="54"/>
      <c r="BD14" s="111">
        <f t="shared" si="15"/>
        <v>362965.82999999996</v>
      </c>
      <c r="BE14" s="169">
        <v>854000</v>
      </c>
      <c r="BF14" s="44"/>
      <c r="BG14" s="44">
        <v>502319.32999999996</v>
      </c>
      <c r="BH14" s="44">
        <v>12285</v>
      </c>
      <c r="BI14" s="44"/>
      <c r="BJ14" s="44"/>
      <c r="BK14" s="44">
        <v>14990</v>
      </c>
      <c r="BL14" s="30">
        <v>41000</v>
      </c>
      <c r="BM14" s="100">
        <v>160000</v>
      </c>
      <c r="BN14" s="32"/>
      <c r="BO14" s="44"/>
      <c r="BP14" s="44"/>
      <c r="BQ14" s="44"/>
      <c r="BR14" s="44"/>
      <c r="BS14" s="44"/>
      <c r="BT14" s="44"/>
      <c r="BU14" s="164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99" t="s">
        <v>175</v>
      </c>
      <c r="CP14" s="37"/>
      <c r="CQ14" s="37"/>
      <c r="CR14" s="36"/>
      <c r="CS14" s="36"/>
      <c r="CT14" s="85"/>
      <c r="CU14" s="39">
        <f t="shared" si="16"/>
        <v>0</v>
      </c>
      <c r="CV14" s="18"/>
      <c r="CW14" s="18"/>
      <c r="CX14" s="33"/>
      <c r="CY14" s="86"/>
      <c r="CZ14" s="32"/>
      <c r="DA14" s="33"/>
    </row>
    <row r="15" spans="1:109">
      <c r="A15" s="18">
        <v>13</v>
      </c>
      <c r="B15" s="99" t="s">
        <v>175</v>
      </c>
      <c r="C15" s="31"/>
      <c r="D15" s="100">
        <f t="shared" si="1"/>
        <v>382157.44</v>
      </c>
      <c r="E15" s="100"/>
      <c r="F15" s="32">
        <f t="shared" si="2"/>
        <v>5850</v>
      </c>
      <c r="G15" s="53"/>
      <c r="H15" s="53"/>
      <c r="I15" s="53"/>
      <c r="J15" s="53">
        <f t="shared" si="3"/>
        <v>0</v>
      </c>
      <c r="K15" s="53">
        <f t="shared" si="4"/>
        <v>0</v>
      </c>
      <c r="L15" s="111">
        <f t="shared" si="5"/>
        <v>2000</v>
      </c>
      <c r="M15" s="54"/>
      <c r="N15" s="111">
        <f t="shared" si="6"/>
        <v>60664.24</v>
      </c>
      <c r="O15" s="111">
        <f t="shared" si="7"/>
        <v>450671.68</v>
      </c>
      <c r="P15" s="111"/>
      <c r="Q15" s="111">
        <v>88000</v>
      </c>
      <c r="R15" s="54">
        <f t="shared" si="8"/>
        <v>88000</v>
      </c>
      <c r="S15" s="54">
        <v>2291739</v>
      </c>
      <c r="T15" s="54">
        <v>692105</v>
      </c>
      <c r="U15" s="54">
        <f t="shared" si="9"/>
        <v>2983844</v>
      </c>
      <c r="V15" s="132">
        <f t="shared" si="0"/>
        <v>3522515.68</v>
      </c>
      <c r="W15" s="99" t="s">
        <v>175</v>
      </c>
      <c r="X15" s="18"/>
      <c r="Y15" s="114">
        <v>293000</v>
      </c>
      <c r="Z15" s="114">
        <f>1169510-29091.76</f>
        <v>1140418.24</v>
      </c>
      <c r="AA15" s="32">
        <v>18000</v>
      </c>
      <c r="AB15" s="62">
        <f t="shared" si="10"/>
        <v>1451418.24</v>
      </c>
      <c r="AC15" s="143"/>
      <c r="AD15" s="143">
        <v>478781</v>
      </c>
      <c r="AE15" s="143"/>
      <c r="AF15" s="32">
        <f t="shared" si="11"/>
        <v>478781</v>
      </c>
      <c r="AG15" s="32"/>
      <c r="AH15" s="105">
        <f t="shared" si="12"/>
        <v>5452714.9199999999</v>
      </c>
      <c r="AI15" s="99" t="s">
        <v>175</v>
      </c>
      <c r="AJ15" s="44"/>
      <c r="AK15" s="44"/>
      <c r="AL15" s="44"/>
      <c r="AM15" s="30">
        <f t="shared" si="13"/>
        <v>0</v>
      </c>
      <c r="AN15" s="30"/>
      <c r="AO15" s="30">
        <v>0.32</v>
      </c>
      <c r="AP15" s="30">
        <f t="shared" si="14"/>
        <v>0.32</v>
      </c>
      <c r="AQ15" s="44"/>
      <c r="AR15" s="99" t="s">
        <v>175</v>
      </c>
      <c r="AS15" s="207">
        <v>60664.24</v>
      </c>
      <c r="AT15" s="100">
        <v>127024.63999999998</v>
      </c>
      <c r="AU15" s="32">
        <v>0</v>
      </c>
      <c r="AV15" s="53"/>
      <c r="AW15" s="53"/>
      <c r="AX15" s="53"/>
      <c r="AY15" s="53">
        <v>0</v>
      </c>
      <c r="AZ15" s="53"/>
      <c r="BA15" s="54">
        <v>2000</v>
      </c>
      <c r="BB15" s="54"/>
      <c r="BC15" s="54"/>
      <c r="BD15" s="111">
        <f t="shared" si="15"/>
        <v>189688.87999999998</v>
      </c>
      <c r="BE15" s="169">
        <v>140000</v>
      </c>
      <c r="BF15" s="44"/>
      <c r="BG15" s="44">
        <v>118952.8</v>
      </c>
      <c r="BH15" s="44">
        <v>5850</v>
      </c>
      <c r="BI15" s="44"/>
      <c r="BJ15" s="44"/>
      <c r="BK15" s="44">
        <v>2030</v>
      </c>
      <c r="BL15" s="30">
        <v>0</v>
      </c>
      <c r="BM15" s="100"/>
      <c r="BN15" s="32">
        <v>-29091.759999999998</v>
      </c>
      <c r="BO15" s="44"/>
      <c r="BP15" s="44"/>
      <c r="BQ15" s="44"/>
      <c r="BR15" s="44"/>
      <c r="BS15" s="44"/>
      <c r="BT15" s="44"/>
      <c r="BU15" s="164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99" t="s">
        <v>176</v>
      </c>
      <c r="CP15" s="37"/>
      <c r="CQ15" s="37"/>
      <c r="CR15" s="36"/>
      <c r="CS15" s="36"/>
      <c r="CT15" s="85"/>
      <c r="CU15" s="39">
        <f t="shared" si="16"/>
        <v>0</v>
      </c>
      <c r="CV15" s="18"/>
      <c r="CW15" s="18"/>
      <c r="CX15" s="33"/>
      <c r="CY15" s="86"/>
      <c r="CZ15" s="32"/>
      <c r="DA15" s="33"/>
    </row>
    <row r="16" spans="1:109" ht="14.25" customHeight="1">
      <c r="A16" s="18">
        <v>14</v>
      </c>
      <c r="B16" s="99" t="s">
        <v>177</v>
      </c>
      <c r="C16" s="31"/>
      <c r="D16" s="100">
        <f t="shared" si="1"/>
        <v>370571.76</v>
      </c>
      <c r="E16" s="100"/>
      <c r="F16" s="32">
        <f t="shared" si="2"/>
        <v>15795</v>
      </c>
      <c r="G16" s="53"/>
      <c r="H16" s="53"/>
      <c r="I16" s="53"/>
      <c r="J16" s="53">
        <f t="shared" si="3"/>
        <v>734</v>
      </c>
      <c r="K16" s="53">
        <f t="shared" si="4"/>
        <v>0</v>
      </c>
      <c r="L16" s="111">
        <f t="shared" si="5"/>
        <v>1000</v>
      </c>
      <c r="M16" s="54"/>
      <c r="N16" s="111">
        <f t="shared" si="6"/>
        <v>399471.11</v>
      </c>
      <c r="O16" s="111">
        <f t="shared" si="7"/>
        <v>787571.87</v>
      </c>
      <c r="P16" s="111"/>
      <c r="Q16" s="111">
        <v>600000</v>
      </c>
      <c r="R16" s="54">
        <f t="shared" si="8"/>
        <v>600000</v>
      </c>
      <c r="S16" s="54">
        <v>7710273</v>
      </c>
      <c r="T16" s="54">
        <v>2328502</v>
      </c>
      <c r="U16" s="54">
        <f t="shared" si="9"/>
        <v>10038775</v>
      </c>
      <c r="V16" s="132">
        <f t="shared" si="0"/>
        <v>11426346.869999999</v>
      </c>
      <c r="W16" s="99" t="s">
        <v>177</v>
      </c>
      <c r="X16" s="18"/>
      <c r="Y16" s="114">
        <v>340000</v>
      </c>
      <c r="Z16" s="114">
        <v>0</v>
      </c>
      <c r="AA16" s="32">
        <v>108000</v>
      </c>
      <c r="AB16" s="62">
        <f t="shared" si="10"/>
        <v>448000</v>
      </c>
      <c r="AC16" s="143"/>
      <c r="AD16" s="143">
        <v>3779850</v>
      </c>
      <c r="AE16" s="143"/>
      <c r="AF16" s="32">
        <f t="shared" si="11"/>
        <v>3779850</v>
      </c>
      <c r="AG16" s="32"/>
      <c r="AH16" s="105">
        <f t="shared" si="12"/>
        <v>15654196.869999999</v>
      </c>
      <c r="AI16" s="99" t="s">
        <v>177</v>
      </c>
      <c r="AJ16" s="44"/>
      <c r="AK16" s="44"/>
      <c r="AL16" s="44"/>
      <c r="AM16" s="30">
        <f t="shared" si="13"/>
        <v>0</v>
      </c>
      <c r="AN16" s="30"/>
      <c r="AO16" s="30">
        <v>121055.84</v>
      </c>
      <c r="AP16" s="30">
        <f t="shared" si="14"/>
        <v>121055.84</v>
      </c>
      <c r="AQ16" s="44"/>
      <c r="AR16" s="99" t="s">
        <v>177</v>
      </c>
      <c r="AS16" s="207">
        <v>399471.11</v>
      </c>
      <c r="AT16" s="100">
        <v>167105.46</v>
      </c>
      <c r="AU16" s="32">
        <v>0</v>
      </c>
      <c r="AV16" s="53"/>
      <c r="AW16" s="53"/>
      <c r="AX16" s="53"/>
      <c r="AY16" s="53">
        <v>734</v>
      </c>
      <c r="AZ16" s="53"/>
      <c r="BA16" s="54">
        <v>1000</v>
      </c>
      <c r="BB16" s="54"/>
      <c r="BC16" s="54"/>
      <c r="BD16" s="111">
        <f t="shared" si="15"/>
        <v>568310.56999999995</v>
      </c>
      <c r="BE16" s="169"/>
      <c r="BF16" s="44"/>
      <c r="BG16" s="44">
        <v>204461.3</v>
      </c>
      <c r="BH16" s="44">
        <v>15795</v>
      </c>
      <c r="BI16" s="44"/>
      <c r="BJ16" s="44"/>
      <c r="BK16" s="44">
        <v>14800</v>
      </c>
      <c r="BL16" s="30">
        <v>0</v>
      </c>
      <c r="BM16" s="100"/>
      <c r="BN16" s="32"/>
      <c r="BO16" s="44"/>
      <c r="BP16" s="44"/>
      <c r="BQ16" s="44"/>
      <c r="BR16" s="44"/>
      <c r="BS16" s="44"/>
      <c r="BT16" s="44"/>
      <c r="BU16" s="164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99" t="s">
        <v>177</v>
      </c>
      <c r="CP16" s="37"/>
      <c r="CQ16" s="37"/>
      <c r="CR16" s="36"/>
      <c r="CS16" s="36"/>
      <c r="CT16" s="85"/>
      <c r="CU16" s="39">
        <f t="shared" si="16"/>
        <v>0</v>
      </c>
      <c r="CV16" s="18"/>
      <c r="CW16" s="18"/>
      <c r="CX16" s="33"/>
      <c r="CY16" s="86"/>
      <c r="CZ16" s="32"/>
      <c r="DA16" s="33"/>
    </row>
    <row r="17" spans="1:108">
      <c r="A17" s="18">
        <v>15</v>
      </c>
      <c r="B17" s="99" t="s">
        <v>178</v>
      </c>
      <c r="C17" s="31"/>
      <c r="D17" s="100">
        <f t="shared" si="1"/>
        <v>378339.07999999996</v>
      </c>
      <c r="E17" s="100"/>
      <c r="F17" s="32">
        <f t="shared" si="2"/>
        <v>14040</v>
      </c>
      <c r="G17" s="53"/>
      <c r="H17" s="53"/>
      <c r="I17" s="53"/>
      <c r="J17" s="53">
        <f t="shared" si="3"/>
        <v>0</v>
      </c>
      <c r="K17" s="53">
        <f t="shared" si="4"/>
        <v>0</v>
      </c>
      <c r="L17" s="111">
        <f t="shared" si="5"/>
        <v>1000</v>
      </c>
      <c r="M17" s="54"/>
      <c r="N17" s="111">
        <f t="shared" si="6"/>
        <v>453889.93999999994</v>
      </c>
      <c r="O17" s="111">
        <f t="shared" si="7"/>
        <v>847269.0199999999</v>
      </c>
      <c r="P17" s="111"/>
      <c r="Q17" s="111">
        <v>460000</v>
      </c>
      <c r="R17" s="54">
        <f t="shared" si="8"/>
        <v>460000</v>
      </c>
      <c r="S17" s="54">
        <v>6212806</v>
      </c>
      <c r="T17" s="54">
        <v>1876268</v>
      </c>
      <c r="U17" s="54">
        <f t="shared" si="9"/>
        <v>8089074</v>
      </c>
      <c r="V17" s="132">
        <f t="shared" si="0"/>
        <v>9396343.0199999996</v>
      </c>
      <c r="W17" s="99" t="s">
        <v>178</v>
      </c>
      <c r="X17" s="18"/>
      <c r="Y17" s="114">
        <v>340000</v>
      </c>
      <c r="Z17" s="114">
        <v>0</v>
      </c>
      <c r="AA17" s="32">
        <v>72000</v>
      </c>
      <c r="AB17" s="62">
        <f t="shared" si="10"/>
        <v>412000</v>
      </c>
      <c r="AC17" s="143"/>
      <c r="AD17" s="143">
        <v>2897885</v>
      </c>
      <c r="AE17" s="143"/>
      <c r="AF17" s="32">
        <f t="shared" si="11"/>
        <v>2897885</v>
      </c>
      <c r="AG17" s="32"/>
      <c r="AH17" s="105">
        <f t="shared" si="12"/>
        <v>12706228.02</v>
      </c>
      <c r="AI17" s="99" t="s">
        <v>178</v>
      </c>
      <c r="AJ17" s="43"/>
      <c r="AK17" s="43"/>
      <c r="AL17" s="43"/>
      <c r="AM17" s="30">
        <f t="shared" si="13"/>
        <v>0</v>
      </c>
      <c r="AN17" s="30"/>
      <c r="AO17" s="30">
        <v>260717.55</v>
      </c>
      <c r="AP17" s="30">
        <f t="shared" si="14"/>
        <v>260717.55</v>
      </c>
      <c r="AQ17" s="43"/>
      <c r="AR17" s="99" t="s">
        <v>178</v>
      </c>
      <c r="AS17" s="207">
        <v>453889.93999999994</v>
      </c>
      <c r="AT17" s="100">
        <v>168976.27999999997</v>
      </c>
      <c r="AU17" s="32">
        <v>0</v>
      </c>
      <c r="AV17" s="53"/>
      <c r="AW17" s="53"/>
      <c r="AX17" s="53"/>
      <c r="AY17" s="53">
        <v>0</v>
      </c>
      <c r="AZ17" s="53"/>
      <c r="BA17" s="54">
        <v>1000</v>
      </c>
      <c r="BB17" s="54"/>
      <c r="BC17" s="54"/>
      <c r="BD17" s="111">
        <f t="shared" si="15"/>
        <v>623866.22</v>
      </c>
      <c r="BE17" s="169"/>
      <c r="BF17" s="44"/>
      <c r="BG17" s="44">
        <v>217812.8</v>
      </c>
      <c r="BH17" s="44">
        <v>14040</v>
      </c>
      <c r="BI17" s="44"/>
      <c r="BJ17" s="44"/>
      <c r="BK17" s="44">
        <v>5590</v>
      </c>
      <c r="BL17" s="30">
        <v>0</v>
      </c>
      <c r="BM17" s="100"/>
      <c r="BN17" s="32"/>
      <c r="BO17" s="44"/>
      <c r="BP17" s="44"/>
      <c r="BQ17" s="44"/>
      <c r="BR17" s="44"/>
      <c r="BS17" s="44"/>
      <c r="BT17" s="44"/>
      <c r="BU17" s="164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99" t="s">
        <v>178</v>
      </c>
      <c r="CP17" s="37"/>
      <c r="CQ17" s="37"/>
      <c r="CR17" s="38"/>
      <c r="CS17" s="38"/>
      <c r="CT17" s="85"/>
      <c r="CU17" s="39">
        <f t="shared" si="16"/>
        <v>0</v>
      </c>
      <c r="CV17" s="18"/>
      <c r="CW17" s="18"/>
      <c r="CX17" s="33"/>
      <c r="CY17" s="86"/>
      <c r="CZ17" s="32"/>
      <c r="DA17" s="33"/>
    </row>
    <row r="18" spans="1:108">
      <c r="A18" s="18">
        <v>16</v>
      </c>
      <c r="B18" s="99" t="s">
        <v>179</v>
      </c>
      <c r="C18" s="31"/>
      <c r="D18" s="100">
        <f t="shared" si="1"/>
        <v>802267.21</v>
      </c>
      <c r="E18" s="100"/>
      <c r="F18" s="32">
        <f t="shared" si="2"/>
        <v>10530</v>
      </c>
      <c r="G18" s="53"/>
      <c r="H18" s="53"/>
      <c r="I18" s="53"/>
      <c r="J18" s="53">
        <f t="shared" si="3"/>
        <v>6114</v>
      </c>
      <c r="K18" s="53">
        <f t="shared" si="4"/>
        <v>0</v>
      </c>
      <c r="L18" s="111">
        <f t="shared" si="5"/>
        <v>2650</v>
      </c>
      <c r="M18" s="54"/>
      <c r="N18" s="111">
        <f t="shared" si="6"/>
        <v>106902.64</v>
      </c>
      <c r="O18" s="111">
        <f t="shared" si="7"/>
        <v>928463.85</v>
      </c>
      <c r="P18" s="111"/>
      <c r="Q18" s="111">
        <v>216000</v>
      </c>
      <c r="R18" s="54">
        <f t="shared" si="8"/>
        <v>216000</v>
      </c>
      <c r="S18" s="54">
        <v>4021066</v>
      </c>
      <c r="T18" s="54">
        <v>1214362</v>
      </c>
      <c r="U18" s="54">
        <f t="shared" si="9"/>
        <v>5235428</v>
      </c>
      <c r="V18" s="132">
        <f t="shared" si="0"/>
        <v>6379891.8499999996</v>
      </c>
      <c r="W18" s="99" t="s">
        <v>179</v>
      </c>
      <c r="X18" s="18"/>
      <c r="Y18" s="114">
        <v>375000</v>
      </c>
      <c r="Z18" s="114">
        <v>0</v>
      </c>
      <c r="AA18" s="32">
        <v>45000</v>
      </c>
      <c r="AB18" s="62">
        <f t="shared" si="10"/>
        <v>420000</v>
      </c>
      <c r="AC18" s="143"/>
      <c r="AD18" s="143">
        <v>1385945</v>
      </c>
      <c r="AE18" s="143"/>
      <c r="AF18" s="32">
        <f t="shared" si="11"/>
        <v>1385945</v>
      </c>
      <c r="AG18" s="32"/>
      <c r="AH18" s="105">
        <f t="shared" si="12"/>
        <v>8185836.8499999996</v>
      </c>
      <c r="AI18" s="99" t="s">
        <v>179</v>
      </c>
      <c r="AJ18" s="43"/>
      <c r="AK18" s="72"/>
      <c r="AL18" s="72"/>
      <c r="AM18" s="30">
        <f t="shared" si="13"/>
        <v>0</v>
      </c>
      <c r="AN18" s="30"/>
      <c r="AO18" s="30">
        <v>59160.08</v>
      </c>
      <c r="AP18" s="30">
        <f t="shared" si="14"/>
        <v>59160.08</v>
      </c>
      <c r="AQ18" s="72"/>
      <c r="AR18" s="99" t="s">
        <v>179</v>
      </c>
      <c r="AS18" s="207">
        <v>106902.64</v>
      </c>
      <c r="AT18" s="100">
        <v>156366.40999999997</v>
      </c>
      <c r="AU18" s="32">
        <v>0</v>
      </c>
      <c r="AV18" s="53"/>
      <c r="AW18" s="53"/>
      <c r="AX18" s="53"/>
      <c r="AY18" s="53">
        <v>6114</v>
      </c>
      <c r="AZ18" s="53"/>
      <c r="BA18" s="54">
        <v>2650</v>
      </c>
      <c r="BB18" s="54"/>
      <c r="BC18" s="54"/>
      <c r="BD18" s="111">
        <f t="shared" si="15"/>
        <v>272033.05</v>
      </c>
      <c r="BE18" s="169">
        <v>462000</v>
      </c>
      <c r="BF18" s="44"/>
      <c r="BG18" s="44">
        <v>191630.8</v>
      </c>
      <c r="BH18" s="44">
        <v>10530</v>
      </c>
      <c r="BI18" s="44"/>
      <c r="BJ18" s="44"/>
      <c r="BK18" s="44">
        <v>2800</v>
      </c>
      <c r="BL18" s="30">
        <v>0</v>
      </c>
      <c r="BM18" s="100"/>
      <c r="BN18" s="32"/>
      <c r="BO18" s="44"/>
      <c r="BP18" s="44"/>
      <c r="BQ18" s="44"/>
      <c r="BR18" s="44"/>
      <c r="BS18" s="44"/>
      <c r="BT18" s="44"/>
      <c r="BU18" s="164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99" t="s">
        <v>179</v>
      </c>
      <c r="CP18" s="37"/>
      <c r="CQ18" s="37"/>
      <c r="CR18" s="36"/>
      <c r="CS18" s="36"/>
      <c r="CT18" s="85"/>
      <c r="CU18" s="39">
        <f t="shared" si="16"/>
        <v>0</v>
      </c>
      <c r="CV18" s="18"/>
      <c r="CW18" s="18"/>
      <c r="CX18" s="33"/>
      <c r="CY18" s="86"/>
      <c r="CZ18" s="32"/>
      <c r="DA18" s="33"/>
    </row>
    <row r="19" spans="1:108">
      <c r="A19" s="18">
        <v>18</v>
      </c>
      <c r="B19" s="99" t="s">
        <v>180</v>
      </c>
      <c r="C19" s="31"/>
      <c r="D19" s="100">
        <f t="shared" si="1"/>
        <v>1237207.76</v>
      </c>
      <c r="E19" s="100"/>
      <c r="F19" s="32">
        <f t="shared" si="2"/>
        <v>12285</v>
      </c>
      <c r="G19" s="53"/>
      <c r="H19" s="53"/>
      <c r="I19" s="53"/>
      <c r="J19" s="53">
        <f t="shared" si="3"/>
        <v>0</v>
      </c>
      <c r="K19" s="53">
        <f t="shared" si="4"/>
        <v>0</v>
      </c>
      <c r="L19" s="111">
        <f t="shared" si="5"/>
        <v>5300</v>
      </c>
      <c r="M19" s="54"/>
      <c r="N19" s="111">
        <f t="shared" si="6"/>
        <v>337202.32</v>
      </c>
      <c r="O19" s="111">
        <f t="shared" si="7"/>
        <v>1591995.08</v>
      </c>
      <c r="P19" s="111"/>
      <c r="Q19" s="111">
        <v>428000</v>
      </c>
      <c r="R19" s="54">
        <f t="shared" si="8"/>
        <v>428000</v>
      </c>
      <c r="S19" s="54">
        <v>6376911</v>
      </c>
      <c r="T19" s="54">
        <v>1925827</v>
      </c>
      <c r="U19" s="54">
        <f t="shared" si="9"/>
        <v>8302738</v>
      </c>
      <c r="V19" s="132">
        <f t="shared" si="0"/>
        <v>10322733.08</v>
      </c>
      <c r="W19" s="99" t="s">
        <v>180</v>
      </c>
      <c r="X19" s="18"/>
      <c r="Y19" s="114">
        <v>525000</v>
      </c>
      <c r="Z19" s="114">
        <v>0</v>
      </c>
      <c r="AA19" s="32">
        <v>81000</v>
      </c>
      <c r="AB19" s="62">
        <f t="shared" si="10"/>
        <v>606000</v>
      </c>
      <c r="AC19" s="143"/>
      <c r="AD19" s="143">
        <v>2152115</v>
      </c>
      <c r="AE19" s="143"/>
      <c r="AF19" s="32">
        <f t="shared" si="11"/>
        <v>2152115</v>
      </c>
      <c r="AG19" s="32"/>
      <c r="AH19" s="105">
        <f t="shared" si="12"/>
        <v>13080848.08</v>
      </c>
      <c r="AI19" s="99" t="s">
        <v>180</v>
      </c>
      <c r="AJ19" s="43"/>
      <c r="AK19" s="72"/>
      <c r="AL19" s="72"/>
      <c r="AM19" s="30">
        <f t="shared" si="13"/>
        <v>0</v>
      </c>
      <c r="AN19" s="30"/>
      <c r="AO19" s="30">
        <v>251619.67</v>
      </c>
      <c r="AP19" s="30">
        <f t="shared" si="14"/>
        <v>251619.67</v>
      </c>
      <c r="AQ19" s="72"/>
      <c r="AR19" s="99" t="s">
        <v>180</v>
      </c>
      <c r="AS19" s="207">
        <v>337202.32</v>
      </c>
      <c r="AT19" s="100">
        <v>153458.06999999998</v>
      </c>
      <c r="AU19" s="32">
        <v>0</v>
      </c>
      <c r="AV19" s="53"/>
      <c r="AW19" s="53"/>
      <c r="AX19" s="53"/>
      <c r="AY19" s="53">
        <v>0</v>
      </c>
      <c r="AZ19" s="53"/>
      <c r="BA19" s="54">
        <v>5300</v>
      </c>
      <c r="BB19" s="54"/>
      <c r="BC19" s="54"/>
      <c r="BD19" s="111">
        <f t="shared" si="15"/>
        <v>495960.39</v>
      </c>
      <c r="BE19" s="169">
        <v>644000</v>
      </c>
      <c r="BF19" s="44"/>
      <c r="BG19" s="44">
        <v>448704.69</v>
      </c>
      <c r="BH19" s="44">
        <v>12285</v>
      </c>
      <c r="BI19" s="44"/>
      <c r="BJ19" s="44"/>
      <c r="BK19" s="44">
        <v>3330</v>
      </c>
      <c r="BL19" s="30">
        <v>0</v>
      </c>
      <c r="BM19" s="100"/>
      <c r="BN19" s="32"/>
      <c r="BO19" s="44"/>
      <c r="BP19" s="44"/>
      <c r="BQ19" s="44"/>
      <c r="BR19" s="44"/>
      <c r="BS19" s="44"/>
      <c r="BT19" s="44"/>
      <c r="BU19" s="164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99" t="s">
        <v>180</v>
      </c>
      <c r="CP19" s="37"/>
      <c r="CQ19" s="37"/>
      <c r="CR19" s="36"/>
      <c r="CS19" s="36"/>
      <c r="CT19" s="85"/>
      <c r="CU19" s="39">
        <f t="shared" si="16"/>
        <v>0</v>
      </c>
      <c r="CV19" s="18"/>
      <c r="CW19" s="18"/>
      <c r="CX19" s="33"/>
      <c r="CY19" s="86"/>
      <c r="CZ19" s="32"/>
      <c r="DA19" s="33"/>
      <c r="DB19" s="47"/>
    </row>
    <row r="20" spans="1:108">
      <c r="A20" s="18">
        <v>20</v>
      </c>
      <c r="B20" s="99" t="s">
        <v>181</v>
      </c>
      <c r="C20" s="31"/>
      <c r="D20" s="100">
        <f t="shared" si="1"/>
        <v>843945.06</v>
      </c>
      <c r="E20" s="100"/>
      <c r="F20" s="32">
        <f t="shared" si="2"/>
        <v>11700</v>
      </c>
      <c r="G20" s="53"/>
      <c r="H20" s="53"/>
      <c r="I20" s="53"/>
      <c r="J20" s="53">
        <f t="shared" si="3"/>
        <v>0</v>
      </c>
      <c r="K20" s="53">
        <f t="shared" si="4"/>
        <v>0</v>
      </c>
      <c r="L20" s="111">
        <f t="shared" si="5"/>
        <v>3180</v>
      </c>
      <c r="M20" s="54"/>
      <c r="N20" s="111">
        <f t="shared" si="6"/>
        <v>124850.44</v>
      </c>
      <c r="O20" s="111">
        <f t="shared" si="7"/>
        <v>983675.5</v>
      </c>
      <c r="P20" s="111"/>
      <c r="Q20" s="111">
        <v>284000</v>
      </c>
      <c r="R20" s="54">
        <f t="shared" si="8"/>
        <v>284000</v>
      </c>
      <c r="S20" s="54">
        <v>4888089</v>
      </c>
      <c r="T20" s="54">
        <v>1476203</v>
      </c>
      <c r="U20" s="54">
        <f t="shared" si="9"/>
        <v>6364292</v>
      </c>
      <c r="V20" s="132">
        <f t="shared" si="0"/>
        <v>7631967.5</v>
      </c>
      <c r="W20" s="99" t="s">
        <v>181</v>
      </c>
      <c r="X20" s="18"/>
      <c r="Y20" s="114">
        <v>370000</v>
      </c>
      <c r="Z20" s="114">
        <v>0</v>
      </c>
      <c r="AA20" s="32">
        <v>63000</v>
      </c>
      <c r="AB20" s="62">
        <f t="shared" si="10"/>
        <v>433000</v>
      </c>
      <c r="AC20" s="143"/>
      <c r="AD20" s="143">
        <v>1713532</v>
      </c>
      <c r="AE20" s="143"/>
      <c r="AF20" s="32">
        <f t="shared" si="11"/>
        <v>1713532</v>
      </c>
      <c r="AG20" s="32"/>
      <c r="AH20" s="105">
        <f t="shared" si="12"/>
        <v>9778499.5</v>
      </c>
      <c r="AI20" s="99" t="s">
        <v>181</v>
      </c>
      <c r="AJ20" s="72"/>
      <c r="AK20" s="72"/>
      <c r="AL20" s="72"/>
      <c r="AM20" s="30">
        <f t="shared" si="13"/>
        <v>0</v>
      </c>
      <c r="AN20" s="30"/>
      <c r="AO20" s="30">
        <v>157815.60999999999</v>
      </c>
      <c r="AP20" s="30">
        <f t="shared" si="14"/>
        <v>157815.60999999999</v>
      </c>
      <c r="AQ20" s="72"/>
      <c r="AR20" s="99" t="s">
        <v>181</v>
      </c>
      <c r="AS20" s="207">
        <v>124850.44</v>
      </c>
      <c r="AT20" s="100">
        <v>171760.25999999998</v>
      </c>
      <c r="AU20" s="32">
        <v>0</v>
      </c>
      <c r="AV20" s="53"/>
      <c r="AW20" s="53"/>
      <c r="AX20" s="53"/>
      <c r="AY20" s="53">
        <v>0</v>
      </c>
      <c r="AZ20" s="53"/>
      <c r="BA20" s="54">
        <v>3180</v>
      </c>
      <c r="BB20" s="54"/>
      <c r="BC20" s="54"/>
      <c r="BD20" s="111">
        <f t="shared" si="15"/>
        <v>299790.69999999995</v>
      </c>
      <c r="BE20" s="169">
        <v>434000</v>
      </c>
      <c r="BF20" s="44"/>
      <c r="BG20" s="44">
        <v>235894.8</v>
      </c>
      <c r="BH20" s="44">
        <v>11700</v>
      </c>
      <c r="BI20" s="44"/>
      <c r="BJ20" s="44"/>
      <c r="BK20" s="44">
        <v>13990</v>
      </c>
      <c r="BL20" s="30">
        <v>0</v>
      </c>
      <c r="BM20" s="100"/>
      <c r="BN20" s="32"/>
      <c r="BO20" s="44"/>
      <c r="BP20" s="44"/>
      <c r="BQ20" s="44"/>
      <c r="BR20" s="44"/>
      <c r="BS20" s="44"/>
      <c r="BT20" s="44"/>
      <c r="BU20" s="164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99" t="s">
        <v>181</v>
      </c>
      <c r="CP20" s="37"/>
      <c r="CQ20" s="37"/>
      <c r="CR20" s="36"/>
      <c r="CS20" s="36"/>
      <c r="CT20" s="85"/>
      <c r="CU20" s="39">
        <f t="shared" si="16"/>
        <v>0</v>
      </c>
      <c r="CV20" s="18"/>
      <c r="CW20" s="18"/>
      <c r="CX20" s="33"/>
      <c r="CY20" s="86"/>
      <c r="CZ20" s="32"/>
      <c r="DA20" s="33"/>
    </row>
    <row r="21" spans="1:108">
      <c r="A21" s="18">
        <v>21</v>
      </c>
      <c r="B21" s="99" t="s">
        <v>182</v>
      </c>
      <c r="C21" s="31"/>
      <c r="D21" s="100">
        <f t="shared" si="1"/>
        <v>1070597.3600000001</v>
      </c>
      <c r="E21" s="100"/>
      <c r="F21" s="32">
        <f t="shared" si="2"/>
        <v>15795</v>
      </c>
      <c r="G21" s="53"/>
      <c r="H21" s="53"/>
      <c r="I21" s="53"/>
      <c r="J21" s="53">
        <f t="shared" si="3"/>
        <v>0</v>
      </c>
      <c r="K21" s="53">
        <f t="shared" si="4"/>
        <v>0</v>
      </c>
      <c r="L21" s="111">
        <f t="shared" si="5"/>
        <v>3250</v>
      </c>
      <c r="M21" s="54"/>
      <c r="N21" s="111">
        <f t="shared" si="6"/>
        <v>133503.24</v>
      </c>
      <c r="O21" s="111">
        <f t="shared" si="7"/>
        <v>1223145.6000000001</v>
      </c>
      <c r="P21" s="111"/>
      <c r="Q21" s="111">
        <v>480000</v>
      </c>
      <c r="R21" s="54">
        <f t="shared" si="8"/>
        <v>480000</v>
      </c>
      <c r="S21" s="54">
        <v>6962806</v>
      </c>
      <c r="T21" s="54">
        <v>2102767</v>
      </c>
      <c r="U21" s="54">
        <f t="shared" si="9"/>
        <v>9065573</v>
      </c>
      <c r="V21" s="132">
        <f t="shared" si="0"/>
        <v>10768718.6</v>
      </c>
      <c r="W21" s="99" t="s">
        <v>182</v>
      </c>
      <c r="X21" s="18"/>
      <c r="Y21" s="114">
        <v>400000</v>
      </c>
      <c r="Z21" s="114">
        <v>0</v>
      </c>
      <c r="AA21" s="32">
        <v>90000</v>
      </c>
      <c r="AB21" s="62">
        <f t="shared" si="10"/>
        <v>490000</v>
      </c>
      <c r="AC21" s="143"/>
      <c r="AD21" s="143">
        <v>3074278</v>
      </c>
      <c r="AE21" s="143"/>
      <c r="AF21" s="32">
        <f t="shared" si="11"/>
        <v>3074278</v>
      </c>
      <c r="AG21" s="32"/>
      <c r="AH21" s="105">
        <f t="shared" si="12"/>
        <v>14332996.6</v>
      </c>
      <c r="AI21" s="99" t="s">
        <v>182</v>
      </c>
      <c r="AJ21" s="72"/>
      <c r="AK21" s="72"/>
      <c r="AL21" s="72"/>
      <c r="AM21" s="30">
        <f t="shared" si="13"/>
        <v>0</v>
      </c>
      <c r="AN21" s="30"/>
      <c r="AO21" s="30">
        <v>107603.58</v>
      </c>
      <c r="AP21" s="30">
        <f t="shared" si="14"/>
        <v>107603.58</v>
      </c>
      <c r="AQ21" s="72"/>
      <c r="AR21" s="99" t="s">
        <v>182</v>
      </c>
      <c r="AS21" s="207">
        <v>133503.24</v>
      </c>
      <c r="AT21" s="100">
        <v>139908.56</v>
      </c>
      <c r="AU21" s="32">
        <v>0</v>
      </c>
      <c r="AV21" s="53"/>
      <c r="AW21" s="53"/>
      <c r="AX21" s="53"/>
      <c r="AY21" s="53">
        <v>0</v>
      </c>
      <c r="AZ21" s="53"/>
      <c r="BA21" s="54">
        <v>3250</v>
      </c>
      <c r="BB21" s="54"/>
      <c r="BC21" s="54"/>
      <c r="BD21" s="111">
        <f t="shared" si="15"/>
        <v>276661.8</v>
      </c>
      <c r="BE21" s="169">
        <v>413000</v>
      </c>
      <c r="BF21" s="44"/>
      <c r="BG21" s="44">
        <v>514261.8</v>
      </c>
      <c r="BH21" s="44">
        <v>15795</v>
      </c>
      <c r="BI21" s="44"/>
      <c r="BJ21" s="44"/>
      <c r="BK21" s="44">
        <v>19222</v>
      </c>
      <c r="BL21" s="30">
        <v>0</v>
      </c>
      <c r="BM21" s="100"/>
      <c r="BN21" s="32"/>
      <c r="BO21" s="44"/>
      <c r="BP21" s="44"/>
      <c r="BQ21" s="44"/>
      <c r="BR21" s="44"/>
      <c r="BS21" s="44"/>
      <c r="BT21" s="44"/>
      <c r="BU21" s="164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99" t="s">
        <v>182</v>
      </c>
      <c r="CP21" s="37"/>
      <c r="CQ21" s="37"/>
      <c r="CR21" s="36"/>
      <c r="CS21" s="36"/>
      <c r="CT21" s="85"/>
      <c r="CU21" s="39">
        <f t="shared" si="16"/>
        <v>0</v>
      </c>
      <c r="CV21" s="18"/>
      <c r="CW21" s="18"/>
      <c r="CX21" s="33"/>
      <c r="CY21" s="86"/>
      <c r="CZ21" s="32"/>
      <c r="DA21" s="33"/>
    </row>
    <row r="22" spans="1:108">
      <c r="A22" s="18">
        <v>24</v>
      </c>
      <c r="B22" s="99" t="s">
        <v>183</v>
      </c>
      <c r="C22" s="31"/>
      <c r="D22" s="100">
        <f t="shared" si="1"/>
        <v>454397.05</v>
      </c>
      <c r="E22" s="100"/>
      <c r="F22" s="32">
        <f t="shared" si="2"/>
        <v>7605</v>
      </c>
      <c r="G22" s="53"/>
      <c r="H22" s="53"/>
      <c r="I22" s="53"/>
      <c r="J22" s="53">
        <f t="shared" si="3"/>
        <v>0</v>
      </c>
      <c r="K22" s="53">
        <f t="shared" si="4"/>
        <v>0</v>
      </c>
      <c r="L22" s="111">
        <f t="shared" si="5"/>
        <v>1915</v>
      </c>
      <c r="M22" s="54"/>
      <c r="N22" s="111">
        <f t="shared" si="6"/>
        <v>115852.87999999999</v>
      </c>
      <c r="O22" s="111">
        <f t="shared" si="7"/>
        <v>579769.92999999993</v>
      </c>
      <c r="P22" s="111"/>
      <c r="Q22" s="111">
        <v>208000</v>
      </c>
      <c r="R22" s="54">
        <f t="shared" si="8"/>
        <v>208000</v>
      </c>
      <c r="S22" s="54">
        <v>3601884</v>
      </c>
      <c r="T22" s="54">
        <v>1087769</v>
      </c>
      <c r="U22" s="54">
        <f t="shared" si="9"/>
        <v>4689653</v>
      </c>
      <c r="V22" s="132">
        <f t="shared" si="0"/>
        <v>5477422.9299999997</v>
      </c>
      <c r="W22" s="99" t="s">
        <v>183</v>
      </c>
      <c r="X22" s="18"/>
      <c r="Y22" s="114">
        <v>470000</v>
      </c>
      <c r="Z22" s="114">
        <v>0</v>
      </c>
      <c r="AA22" s="32">
        <v>36000</v>
      </c>
      <c r="AB22" s="62">
        <f t="shared" si="10"/>
        <v>506000</v>
      </c>
      <c r="AC22" s="143"/>
      <c r="AD22" s="143">
        <v>1411144</v>
      </c>
      <c r="AE22" s="143"/>
      <c r="AF22" s="32">
        <f t="shared" si="11"/>
        <v>1411144</v>
      </c>
      <c r="AG22" s="32"/>
      <c r="AH22" s="105">
        <f t="shared" si="12"/>
        <v>7394566.9299999997</v>
      </c>
      <c r="AI22" s="99" t="s">
        <v>183</v>
      </c>
      <c r="AJ22" s="72"/>
      <c r="AK22" s="72"/>
      <c r="AL22" s="72"/>
      <c r="AM22" s="30">
        <f t="shared" si="13"/>
        <v>0</v>
      </c>
      <c r="AN22" s="30"/>
      <c r="AO22" s="30">
        <v>5261.66</v>
      </c>
      <c r="AP22" s="30">
        <f t="shared" si="14"/>
        <v>5261.66</v>
      </c>
      <c r="AQ22" s="72"/>
      <c r="AR22" s="99" t="s">
        <v>183</v>
      </c>
      <c r="AS22" s="207">
        <v>115852.87999999999</v>
      </c>
      <c r="AT22" s="100">
        <v>138335.54999999999</v>
      </c>
      <c r="AU22" s="32">
        <v>0</v>
      </c>
      <c r="AV22" s="53"/>
      <c r="AW22" s="53"/>
      <c r="AX22" s="53"/>
      <c r="AY22" s="53">
        <v>0</v>
      </c>
      <c r="AZ22" s="53"/>
      <c r="BA22" s="54">
        <v>1915</v>
      </c>
      <c r="BB22" s="54"/>
      <c r="BC22" s="54"/>
      <c r="BD22" s="111">
        <f t="shared" si="15"/>
        <v>256103.43</v>
      </c>
      <c r="BE22" s="169">
        <v>112000</v>
      </c>
      <c r="BF22" s="44"/>
      <c r="BG22" s="44">
        <v>208636.5</v>
      </c>
      <c r="BH22" s="44">
        <v>7605</v>
      </c>
      <c r="BI22" s="203"/>
      <c r="BJ22" s="203"/>
      <c r="BK22" s="44">
        <v>3030</v>
      </c>
      <c r="BL22" s="30">
        <v>0</v>
      </c>
      <c r="BM22" s="100"/>
      <c r="BN22" s="32"/>
      <c r="BO22" s="44"/>
      <c r="BP22" s="44"/>
      <c r="BQ22" s="44"/>
      <c r="BR22" s="44"/>
      <c r="BS22" s="44"/>
      <c r="BT22" s="44"/>
      <c r="BU22" s="164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99" t="s">
        <v>183</v>
      </c>
      <c r="CP22" s="37"/>
      <c r="CQ22" s="37"/>
      <c r="CR22" s="36"/>
      <c r="CS22" s="36"/>
      <c r="CT22" s="85"/>
      <c r="CU22" s="39">
        <f t="shared" si="16"/>
        <v>0</v>
      </c>
      <c r="CV22" s="18"/>
      <c r="CW22" s="18"/>
      <c r="CX22" s="33"/>
      <c r="CY22" s="53"/>
      <c r="CZ22" s="32"/>
      <c r="DA22" s="33"/>
    </row>
    <row r="23" spans="1:108" ht="15.75" thickBot="1">
      <c r="A23" s="18">
        <v>25</v>
      </c>
      <c r="B23" s="99" t="s">
        <v>184</v>
      </c>
      <c r="C23" s="31"/>
      <c r="D23" s="100">
        <f t="shared" si="1"/>
        <v>601994.18999999994</v>
      </c>
      <c r="E23" s="100"/>
      <c r="F23" s="32">
        <f t="shared" si="2"/>
        <v>14625</v>
      </c>
      <c r="G23" s="53"/>
      <c r="H23" s="53"/>
      <c r="I23" s="53"/>
      <c r="J23" s="53">
        <f t="shared" si="3"/>
        <v>22247</v>
      </c>
      <c r="K23" s="53">
        <f t="shared" si="4"/>
        <v>0</v>
      </c>
      <c r="L23" s="111">
        <f t="shared" si="5"/>
        <v>1000</v>
      </c>
      <c r="M23" s="54"/>
      <c r="N23" s="111">
        <f t="shared" si="6"/>
        <v>1478028.5199999998</v>
      </c>
      <c r="O23" s="111">
        <f t="shared" si="7"/>
        <v>2117894.71</v>
      </c>
      <c r="P23" s="111"/>
      <c r="Q23" s="111">
        <v>396000</v>
      </c>
      <c r="R23" s="54">
        <f t="shared" si="8"/>
        <v>396000</v>
      </c>
      <c r="S23" s="54">
        <v>6298415</v>
      </c>
      <c r="T23" s="54">
        <v>1902121</v>
      </c>
      <c r="U23" s="54">
        <f t="shared" si="9"/>
        <v>8200536</v>
      </c>
      <c r="V23" s="132">
        <f t="shared" si="0"/>
        <v>10714430.710000001</v>
      </c>
      <c r="W23" s="99" t="s">
        <v>184</v>
      </c>
      <c r="X23" s="18"/>
      <c r="Y23" s="114">
        <v>598000</v>
      </c>
      <c r="Z23" s="114">
        <v>0</v>
      </c>
      <c r="AA23" s="32">
        <v>90000</v>
      </c>
      <c r="AB23" s="62">
        <f t="shared" si="10"/>
        <v>688000</v>
      </c>
      <c r="AC23" s="143"/>
      <c r="AD23" s="143">
        <v>2419104</v>
      </c>
      <c r="AE23" s="143"/>
      <c r="AF23" s="32">
        <f t="shared" si="11"/>
        <v>2419104</v>
      </c>
      <c r="AG23" s="137"/>
      <c r="AH23" s="105">
        <f t="shared" si="12"/>
        <v>13821534.710000001</v>
      </c>
      <c r="AI23" s="99" t="s">
        <v>184</v>
      </c>
      <c r="AJ23" s="72"/>
      <c r="AK23" s="72"/>
      <c r="AL23" s="72"/>
      <c r="AM23" s="30">
        <f t="shared" si="13"/>
        <v>0</v>
      </c>
      <c r="AN23" s="30"/>
      <c r="AO23" s="30">
        <v>49957.94</v>
      </c>
      <c r="AP23" s="30">
        <f t="shared" si="14"/>
        <v>49957.94</v>
      </c>
      <c r="AQ23" s="72"/>
      <c r="AR23" s="99" t="s">
        <v>184</v>
      </c>
      <c r="AS23" s="207">
        <v>1178028.5199999998</v>
      </c>
      <c r="AT23" s="100">
        <v>142973.96999999997</v>
      </c>
      <c r="AU23" s="32">
        <v>0</v>
      </c>
      <c r="AV23" s="53"/>
      <c r="AW23" s="53"/>
      <c r="AX23" s="53"/>
      <c r="AY23" s="53">
        <v>22247</v>
      </c>
      <c r="AZ23" s="53"/>
      <c r="BA23" s="54">
        <v>1000</v>
      </c>
      <c r="BB23" s="54"/>
      <c r="BC23" s="54"/>
      <c r="BD23" s="111">
        <f t="shared" si="15"/>
        <v>1344249.4899999998</v>
      </c>
      <c r="BE23" s="169"/>
      <c r="BF23" s="44"/>
      <c r="BG23" s="44">
        <v>189301.3</v>
      </c>
      <c r="BH23" s="44">
        <v>14625</v>
      </c>
      <c r="BI23" s="44"/>
      <c r="BJ23" s="44">
        <v>300000</v>
      </c>
      <c r="BK23" s="44">
        <v>15030</v>
      </c>
      <c r="BL23" s="30">
        <v>0</v>
      </c>
      <c r="BM23" s="100"/>
      <c r="BN23" s="32"/>
      <c r="BO23" s="44"/>
      <c r="BP23" s="44">
        <v>269313.91999999998</v>
      </c>
      <c r="BQ23" s="44"/>
      <c r="BR23" s="44"/>
      <c r="BS23" s="44"/>
      <c r="BT23" s="44"/>
      <c r="BU23" s="164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99" t="s">
        <v>184</v>
      </c>
      <c r="CP23" s="37"/>
      <c r="CQ23" s="37"/>
      <c r="CR23" s="36"/>
      <c r="CS23" s="36"/>
      <c r="CT23" s="85"/>
      <c r="CU23" s="39">
        <f t="shared" si="16"/>
        <v>0</v>
      </c>
      <c r="CV23" s="18"/>
      <c r="CW23" s="18"/>
      <c r="CX23" s="33"/>
      <c r="CY23" s="86"/>
      <c r="CZ23" s="32"/>
      <c r="DA23" s="33"/>
    </row>
    <row r="24" spans="1:108" ht="15.75" thickBot="1">
      <c r="A24" s="48"/>
      <c r="B24" s="49" t="s">
        <v>110</v>
      </c>
      <c r="C24" s="50"/>
      <c r="D24" s="100">
        <f>SUM(D3:D23)</f>
        <v>18076925.590000004</v>
      </c>
      <c r="E24" s="100"/>
      <c r="F24" s="100">
        <f t="shared" ref="F24:O24" si="17">SUM(F3:F23)</f>
        <v>279755</v>
      </c>
      <c r="G24" s="100">
        <f t="shared" si="17"/>
        <v>0</v>
      </c>
      <c r="H24" s="100">
        <f t="shared" si="17"/>
        <v>0</v>
      </c>
      <c r="I24" s="100">
        <f t="shared" si="17"/>
        <v>0</v>
      </c>
      <c r="J24" s="100">
        <f t="shared" si="17"/>
        <v>86324</v>
      </c>
      <c r="K24" s="100">
        <f t="shared" si="17"/>
        <v>0</v>
      </c>
      <c r="L24" s="100">
        <f t="shared" si="17"/>
        <v>55040</v>
      </c>
      <c r="M24" s="100">
        <f t="shared" si="17"/>
        <v>0</v>
      </c>
      <c r="N24" s="45">
        <f t="shared" si="17"/>
        <v>7872214.71</v>
      </c>
      <c r="O24" s="100">
        <f t="shared" si="17"/>
        <v>26370259.300000004</v>
      </c>
      <c r="P24" s="100">
        <f t="shared" ref="P24:V24" si="18">SUM(P3:P23)</f>
        <v>0</v>
      </c>
      <c r="Q24" s="100">
        <f t="shared" si="18"/>
        <v>8224000</v>
      </c>
      <c r="R24" s="100">
        <f t="shared" si="18"/>
        <v>8224000</v>
      </c>
      <c r="S24" s="100">
        <f t="shared" si="18"/>
        <v>124963558.97</v>
      </c>
      <c r="T24" s="100">
        <f t="shared" si="18"/>
        <v>37738994</v>
      </c>
      <c r="U24" s="100">
        <f t="shared" si="18"/>
        <v>162702552.97</v>
      </c>
      <c r="V24" s="100">
        <f t="shared" si="18"/>
        <v>197296812.27000001</v>
      </c>
      <c r="W24" s="100">
        <f t="shared" ref="W24:BP24" si="19">SUM(W3:W23)</f>
        <v>0</v>
      </c>
      <c r="X24" s="100">
        <f t="shared" si="19"/>
        <v>0</v>
      </c>
      <c r="Y24" s="100">
        <f t="shared" si="19"/>
        <v>7971000</v>
      </c>
      <c r="Z24" s="100">
        <f t="shared" si="19"/>
        <v>9474016.7400000002</v>
      </c>
      <c r="AA24" s="100">
        <f t="shared" si="19"/>
        <v>1557000</v>
      </c>
      <c r="AB24" s="100">
        <f t="shared" si="19"/>
        <v>19002016.740000002</v>
      </c>
      <c r="AC24" s="100">
        <f t="shared" si="19"/>
        <v>0</v>
      </c>
      <c r="AD24" s="100">
        <f t="shared" si="19"/>
        <v>51204875.920000002</v>
      </c>
      <c r="AE24" s="100">
        <f t="shared" si="19"/>
        <v>0</v>
      </c>
      <c r="AF24" s="100">
        <f t="shared" si="19"/>
        <v>51204875.920000002</v>
      </c>
      <c r="AG24" s="100">
        <f t="shared" si="19"/>
        <v>6403.08</v>
      </c>
      <c r="AH24" s="152">
        <f t="shared" si="19"/>
        <v>267510108.01000002</v>
      </c>
      <c r="AI24" s="100">
        <f t="shared" si="19"/>
        <v>0</v>
      </c>
      <c r="AJ24" s="100">
        <f t="shared" si="19"/>
        <v>0</v>
      </c>
      <c r="AK24" s="100">
        <f t="shared" si="19"/>
        <v>0</v>
      </c>
      <c r="AL24" s="100">
        <f t="shared" si="19"/>
        <v>0</v>
      </c>
      <c r="AM24" s="100">
        <f t="shared" si="19"/>
        <v>0</v>
      </c>
      <c r="AN24" s="100">
        <f t="shared" si="19"/>
        <v>13207961.210000001</v>
      </c>
      <c r="AO24" s="100">
        <f t="shared" si="19"/>
        <v>3179098.9499999997</v>
      </c>
      <c r="AP24" s="100">
        <f t="shared" si="19"/>
        <v>16387060.159999996</v>
      </c>
      <c r="AQ24" s="100">
        <f t="shared" si="19"/>
        <v>0</v>
      </c>
      <c r="AR24" s="100">
        <f t="shared" si="19"/>
        <v>0</v>
      </c>
      <c r="AS24" s="100">
        <f>SUM(AS3:AS23)</f>
        <v>7412214.71</v>
      </c>
      <c r="AT24" s="100">
        <f t="shared" si="19"/>
        <v>3995970.5699999994</v>
      </c>
      <c r="AU24" s="100">
        <f t="shared" si="19"/>
        <v>4220</v>
      </c>
      <c r="AV24" s="100">
        <f t="shared" si="19"/>
        <v>0</v>
      </c>
      <c r="AW24" s="100">
        <f t="shared" si="19"/>
        <v>0</v>
      </c>
      <c r="AX24" s="100">
        <f t="shared" si="19"/>
        <v>0</v>
      </c>
      <c r="AY24" s="100">
        <f t="shared" si="19"/>
        <v>86324</v>
      </c>
      <c r="AZ24" s="100">
        <f t="shared" si="19"/>
        <v>0</v>
      </c>
      <c r="BA24" s="100">
        <f t="shared" si="19"/>
        <v>55040</v>
      </c>
      <c r="BB24" s="100">
        <f t="shared" si="19"/>
        <v>0</v>
      </c>
      <c r="BC24" s="100">
        <f t="shared" si="19"/>
        <v>0</v>
      </c>
      <c r="BD24" s="100">
        <f t="shared" si="19"/>
        <v>11553769.280000001</v>
      </c>
      <c r="BE24" s="100">
        <f t="shared" si="19"/>
        <v>6124340.4299999997</v>
      </c>
      <c r="BF24" s="100">
        <f t="shared" si="19"/>
        <v>163798.95000000001</v>
      </c>
      <c r="BG24" s="100">
        <f t="shared" si="19"/>
        <v>5783198.0299999984</v>
      </c>
      <c r="BH24" s="100">
        <f t="shared" si="19"/>
        <v>275535</v>
      </c>
      <c r="BI24" s="100">
        <f t="shared" si="19"/>
        <v>389000</v>
      </c>
      <c r="BJ24" s="100">
        <f t="shared" si="19"/>
        <v>300000</v>
      </c>
      <c r="BK24" s="100">
        <f t="shared" si="19"/>
        <v>156636</v>
      </c>
      <c r="BL24" s="100">
        <f t="shared" si="19"/>
        <v>981475.83000000007</v>
      </c>
      <c r="BM24" s="100">
        <f t="shared" si="19"/>
        <v>160000</v>
      </c>
      <c r="BN24" s="100">
        <f t="shared" si="19"/>
        <v>-29091.759999999998</v>
      </c>
      <c r="BO24" s="100">
        <f t="shared" si="19"/>
        <v>54000</v>
      </c>
      <c r="BP24" s="100">
        <f t="shared" si="19"/>
        <v>704040.78</v>
      </c>
      <c r="BQ24" s="37">
        <f t="shared" ref="BQ24:CN24" si="20">SUM(BQ3:BQ23)</f>
        <v>0</v>
      </c>
      <c r="BR24" s="37">
        <f t="shared" si="20"/>
        <v>0</v>
      </c>
      <c r="BS24" s="37">
        <f t="shared" si="20"/>
        <v>0</v>
      </c>
      <c r="BT24" s="37">
        <f t="shared" si="20"/>
        <v>0</v>
      </c>
      <c r="BU24" s="37">
        <f t="shared" si="20"/>
        <v>0</v>
      </c>
      <c r="BV24" s="37">
        <f t="shared" si="20"/>
        <v>0</v>
      </c>
      <c r="BW24" s="37">
        <f t="shared" si="20"/>
        <v>0</v>
      </c>
      <c r="BX24" s="37">
        <f t="shared" si="20"/>
        <v>0</v>
      </c>
      <c r="BY24" s="37">
        <f t="shared" si="20"/>
        <v>0</v>
      </c>
      <c r="BZ24" s="37">
        <f t="shared" si="20"/>
        <v>0</v>
      </c>
      <c r="CA24" s="37">
        <f t="shared" si="20"/>
        <v>0</v>
      </c>
      <c r="CB24" s="37">
        <f t="shared" si="20"/>
        <v>0</v>
      </c>
      <c r="CC24" s="37">
        <f t="shared" si="20"/>
        <v>0</v>
      </c>
      <c r="CD24" s="37">
        <f t="shared" si="20"/>
        <v>0</v>
      </c>
      <c r="CE24" s="37">
        <f t="shared" si="20"/>
        <v>0</v>
      </c>
      <c r="CF24" s="37">
        <f t="shared" si="20"/>
        <v>0</v>
      </c>
      <c r="CG24" s="37">
        <f t="shared" si="20"/>
        <v>0</v>
      </c>
      <c r="CH24" s="37">
        <f t="shared" si="20"/>
        <v>0</v>
      </c>
      <c r="CI24" s="37">
        <f t="shared" si="20"/>
        <v>0</v>
      </c>
      <c r="CJ24" s="37">
        <f t="shared" si="20"/>
        <v>0</v>
      </c>
      <c r="CK24" s="37">
        <f t="shared" si="20"/>
        <v>0</v>
      </c>
      <c r="CL24" s="37">
        <f t="shared" si="20"/>
        <v>0</v>
      </c>
      <c r="CM24" s="37">
        <f t="shared" si="20"/>
        <v>0</v>
      </c>
      <c r="CN24" s="37">
        <f t="shared" si="20"/>
        <v>0</v>
      </c>
      <c r="CO24" s="32">
        <f t="shared" ref="CO24" si="21">SUM(CO3:CO23)</f>
        <v>0</v>
      </c>
      <c r="CP24" s="37"/>
      <c r="CQ24" s="37"/>
      <c r="CR24" s="37"/>
      <c r="CS24" s="36"/>
      <c r="CT24" s="40"/>
      <c r="CU24" s="39">
        <f>SUM(CV24:CW24)</f>
        <v>0</v>
      </c>
      <c r="CV24" s="18">
        <f>SUM(CV3:CV23)</f>
        <v>0</v>
      </c>
      <c r="CW24" s="18">
        <f>SUM(CW3:CW23)</f>
        <v>0</v>
      </c>
      <c r="CX24" s="18">
        <f>SUM(CX3:CX23)</f>
        <v>0</v>
      </c>
      <c r="CY24">
        <f>SUM(CY3:CY23)</f>
        <v>0</v>
      </c>
      <c r="CZ24" s="32">
        <f>SUM(CZ4:CZ23)</f>
        <v>0</v>
      </c>
      <c r="DA24">
        <f>SUM(DB3:DB23)</f>
        <v>0</v>
      </c>
      <c r="DB24">
        <f>SUM(DC3:DC23)</f>
        <v>0</v>
      </c>
      <c r="DC24">
        <f>SUM(DD3:DD23)</f>
        <v>0</v>
      </c>
      <c r="DD24">
        <f>SUM(DE3:DE23)</f>
        <v>0</v>
      </c>
    </row>
    <row r="25" spans="1:108">
      <c r="X25" s="35"/>
      <c r="AA25" s="51"/>
      <c r="AF25" s="35"/>
      <c r="AG25" s="202"/>
      <c r="AH25" s="202"/>
      <c r="AI25" s="149"/>
    </row>
    <row r="26" spans="1:108">
      <c r="I26" s="34"/>
      <c r="L26" s="34"/>
      <c r="N26" s="34"/>
      <c r="AA26" s="52"/>
      <c r="AF26" s="35"/>
      <c r="AG26" s="202"/>
      <c r="AH26" s="202"/>
      <c r="AI26" s="149"/>
      <c r="BF26" s="34"/>
    </row>
    <row r="27" spans="1:108">
      <c r="O27" s="34"/>
      <c r="AG27" s="149"/>
      <c r="AH27" s="149"/>
      <c r="AI27" s="149"/>
    </row>
    <row r="28" spans="1:108">
      <c r="J28" s="34"/>
      <c r="Q28" s="37"/>
      <c r="AG28" s="149"/>
      <c r="AH28" s="149"/>
      <c r="AI28" s="149"/>
    </row>
    <row r="29" spans="1:108">
      <c r="Q29" s="37"/>
      <c r="S29" s="35"/>
      <c r="AG29" s="149"/>
      <c r="AH29" s="149"/>
      <c r="AI29" s="149"/>
    </row>
    <row r="30" spans="1:108">
      <c r="Q30" s="37"/>
      <c r="AG30" s="149"/>
      <c r="AH30" s="149"/>
      <c r="AI30" s="149"/>
    </row>
    <row r="31" spans="1:108">
      <c r="Q31" s="37"/>
      <c r="AG31" s="149"/>
      <c r="AH31" s="149"/>
      <c r="AI31" s="149"/>
    </row>
    <row r="32" spans="1:108">
      <c r="Q32" s="37"/>
      <c r="AG32" s="149"/>
      <c r="AH32" s="149"/>
      <c r="AI32" s="149"/>
    </row>
    <row r="33" spans="17:35">
      <c r="Q33" s="37"/>
      <c r="AG33" s="149"/>
      <c r="AH33" s="149"/>
      <c r="AI33" s="149"/>
    </row>
    <row r="34" spans="17:35">
      <c r="Q34" s="37"/>
      <c r="AG34" s="149"/>
      <c r="AH34" s="149"/>
      <c r="AI34" s="149"/>
    </row>
    <row r="35" spans="17:35">
      <c r="Q35" s="37"/>
      <c r="AG35" s="149"/>
      <c r="AH35" s="149"/>
      <c r="AI35" s="149"/>
    </row>
    <row r="36" spans="17:35">
      <c r="Q36" s="37"/>
      <c r="AG36" s="149"/>
      <c r="AH36" s="149"/>
      <c r="AI36" s="149"/>
    </row>
    <row r="37" spans="17:35">
      <c r="Q37" s="37"/>
      <c r="AG37" s="149"/>
      <c r="AH37" s="149"/>
      <c r="AI37" s="149"/>
    </row>
    <row r="38" spans="17:35">
      <c r="Q38" s="37"/>
      <c r="AG38" s="149"/>
      <c r="AH38" s="149"/>
      <c r="AI38" s="149"/>
    </row>
    <row r="39" spans="17:35">
      <c r="Q39" s="37"/>
      <c r="AG39" s="149"/>
      <c r="AH39" s="149"/>
      <c r="AI39" s="149"/>
    </row>
    <row r="40" spans="17:35">
      <c r="Q40" s="37"/>
      <c r="AG40" s="149"/>
      <c r="AH40" s="149"/>
      <c r="AI40" s="149"/>
    </row>
    <row r="41" spans="17:35">
      <c r="Q41" s="37"/>
      <c r="AG41" s="149"/>
      <c r="AH41" s="149"/>
      <c r="AI41" s="149"/>
    </row>
    <row r="42" spans="17:35">
      <c r="Q42" s="37"/>
      <c r="AG42" s="149"/>
      <c r="AH42" s="149"/>
      <c r="AI42" s="149"/>
    </row>
    <row r="43" spans="17:35">
      <c r="Q43" s="37"/>
      <c r="AG43" s="149"/>
      <c r="AH43" s="149"/>
      <c r="AI43" s="149"/>
    </row>
    <row r="44" spans="17:35">
      <c r="Q44" s="37"/>
      <c r="AG44" s="149"/>
      <c r="AH44" s="149"/>
      <c r="AI44" s="149"/>
    </row>
    <row r="45" spans="17:35">
      <c r="Q45" s="37"/>
      <c r="AG45" s="149"/>
      <c r="AH45" s="149"/>
      <c r="AI45" s="149"/>
    </row>
    <row r="46" spans="17:35">
      <c r="Q46" s="37"/>
      <c r="AG46" s="149"/>
      <c r="AH46" s="149"/>
      <c r="AI46" s="149"/>
    </row>
    <row r="47" spans="17:35">
      <c r="Q47" s="37"/>
      <c r="AG47" s="149"/>
      <c r="AH47" s="149"/>
      <c r="AI47" s="149"/>
    </row>
    <row r="48" spans="17:35">
      <c r="Q48" s="37"/>
      <c r="AG48" s="149"/>
      <c r="AH48" s="149"/>
      <c r="AI48" s="149"/>
    </row>
    <row r="49" spans="17:35">
      <c r="Q49" s="37"/>
      <c r="AG49" s="149"/>
      <c r="AH49" s="149"/>
      <c r="AI49" s="149"/>
    </row>
    <row r="50" spans="17:35">
      <c r="AG50" s="149"/>
      <c r="AH50" s="149"/>
      <c r="AI50" s="149"/>
    </row>
    <row r="51" spans="17:35">
      <c r="AG51" s="149"/>
      <c r="AH51" s="149"/>
      <c r="AI51" s="149"/>
    </row>
  </sheetData>
  <mergeCells count="18">
    <mergeCell ref="AP1:AP2"/>
    <mergeCell ref="CU1:CU2"/>
    <mergeCell ref="CP1:CQ1"/>
    <mergeCell ref="AQ1:AQ2"/>
    <mergeCell ref="AT1:BA1"/>
    <mergeCell ref="AN1:AN2"/>
    <mergeCell ref="AO1:AO2"/>
    <mergeCell ref="A1:A2"/>
    <mergeCell ref="B1:B2"/>
    <mergeCell ref="D1:L1"/>
    <mergeCell ref="AJ1:AL1"/>
    <mergeCell ref="AM1:AM2"/>
    <mergeCell ref="P1:R1"/>
    <mergeCell ref="S1:U1"/>
    <mergeCell ref="X1:Y1"/>
    <mergeCell ref="V1:V2"/>
    <mergeCell ref="AD1:AF1"/>
    <mergeCell ref="AC1:AC2"/>
  </mergeCells>
  <phoneticPr fontId="26" type="noConversion"/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7109375" customWidth="1"/>
    <col min="7" max="7" width="15.8554687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9105008606</v>
      </c>
    </row>
    <row r="21" spans="2:9" ht="40.5">
      <c r="B21" s="110" t="s">
        <v>194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Свод!AP11</f>
        <v>437812.66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27935462.809999999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25320082.009999998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Свод!V11</f>
        <v>20154287.009999998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Свод!AF11</f>
        <v>5165795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Свод!AG11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2615380.7999999998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Свод!AB11</f>
        <v>2615380.7999999998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Свод!AC11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28373275.469999999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17237447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Свод!S11+Свод!H11</f>
        <v>13094114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Свод!P11+Свод!F11+Свод!AA11</f>
        <v>188910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3954423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Свод!I11+Свод!T11</f>
        <v>3954423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Свод!G11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4115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Свод!J11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Свод!K11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Свод!L11</f>
        <v>4115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11131713.470000001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Свод!Z11+Свод!M11</f>
        <v>1988380.7999999998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Свод!D11+Свод!Q11+Свод!X11+Свод!Y11+Свод!AF11+Свод!AG11+Свод!AO11</f>
        <v>8266709.3900000006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Свод!N11</f>
        <v>876623.28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Свод!AC11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11131713.469999999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Свод!AM11+Свод!AN11+Свод!AQ11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11131713.469999999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3539725.01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Свод!Q11+Свод!M11+Свод!D11-Свод!AM11+Свод!N11+Свод!Y11</f>
        <v>3539725.01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1988380.7999999998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Свод!Z11</f>
        <v>1988380.7999999998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Свод!AC11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5603607.6600000001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Свод!AF11+Свод!AG11-Свод!AQ11+Свод!AO11</f>
        <v>5603607.6600000001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11131713.469999999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11131713.469999999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C168:C169"/>
    <mergeCell ref="A168:A169"/>
    <mergeCell ref="B168:B169"/>
    <mergeCell ref="D168:D169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</mergeCells>
  <phoneticPr fontId="26" type="noConversion"/>
  <pageMargins left="0" right="0" top="0.35433070866141736" bottom="0.15748031496062992" header="0.31496062992125984" footer="0.31496062992125984"/>
  <pageSetup paperSize="9" scale="73" fitToHeight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9105008324</v>
      </c>
    </row>
    <row r="21" spans="2:9" ht="40.5">
      <c r="B21" s="110" t="s">
        <v>195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Свод!AP12</f>
        <v>271383.53999999998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9833873.4600000009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9788873.4600000009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Свод!V12</f>
        <v>7646958.46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Свод!AF12</f>
        <v>2141915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Свод!AG12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45000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Свод!AB12</f>
        <v>45000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Свод!AC12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10105257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6400815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Свод!S12+Свод!H12</f>
        <v>4874839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Свод!P12+Свод!F12+Свод!AA12</f>
        <v>53775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1472201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Свод!I12+Свод!T12</f>
        <v>1472201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Свод!G12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9500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Свод!J12</f>
        <v>8500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Свод!K12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Свод!L12</f>
        <v>1000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3694942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Свод!Z12+Свод!M12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Свод!D12+Свод!Q12+Свод!X12+Свод!Y12+Свод!AF12+Свод!AG12+Свод!AO12</f>
        <v>3091106.79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Свод!N12</f>
        <v>603835.21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Свод!AC12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131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3694942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Свод!AM12+Свод!AN12+Свод!AQ12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67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67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67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67" t="s">
        <v>8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3694942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1281643.46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Свод!Q12+Свод!M12+Свод!D12-Свод!AM12+Свод!N12+Свод!Y12</f>
        <v>1281643.46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Свод!Z12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167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Свод!AC12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2413298.54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Свод!AF12+Свод!AG12-Свод!AQ12+Свод!AO12</f>
        <v>2413298.54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3694942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3694942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C168:C169"/>
    <mergeCell ref="A168:A169"/>
    <mergeCell ref="B168:B169"/>
    <mergeCell ref="D168:D169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</mergeCells>
  <phoneticPr fontId="26" type="noConversion"/>
  <pageMargins left="0" right="0" top="0.35433070866141736" bottom="0.27559055118110237" header="0.31496062992125984" footer="0.31496062992125984"/>
  <pageSetup paperSize="9" scale="72" fitToHeight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1" max="11" width="12.42578125" bestFit="1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9105006856</v>
      </c>
    </row>
    <row r="21" spans="2:9" ht="40.5">
      <c r="B21" s="110" t="s">
        <v>196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Свод!AP13</f>
        <v>394794.45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14660240.85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14074240.85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Свод!V13</f>
        <v>10666171.85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Свод!AF13</f>
        <v>3408069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Свод!AG13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586000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Свод!AB13</f>
        <v>586000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Свод!AC13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15055035.300000001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8991511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Свод!S13+Свод!H13</f>
        <v>6832927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Свод!P13+Свод!F13+Свод!AA13</f>
        <v>95040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2063544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Свод!I13+Свод!T13</f>
        <v>2063544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Свод!G13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1000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Свод!J13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Свод!K13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Свод!L13</f>
        <v>1000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6062524.2999999998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4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89">
        <f>Свод!Y13</f>
        <v>505000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Свод!D13+Свод!Q13+Свод!X13+Свод!AF13+Свод!AG13+Свод!AO13</f>
        <v>4683395.01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Свод!N13</f>
        <v>874129.29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50" t="s">
        <v>5</v>
      </c>
      <c r="H136" s="151"/>
      <c r="I136" s="151"/>
      <c r="J136" s="151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6062524.3000000007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Свод!AM13+Свод!AN13+Свод!AQ13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2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2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2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2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6062524.3000000007</v>
      </c>
      <c r="H148" s="15"/>
      <c r="I148" s="15"/>
      <c r="J148" s="15"/>
    </row>
    <row r="149" spans="1:12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2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2259660.85</v>
      </c>
      <c r="H150" s="4"/>
      <c r="I150" s="4"/>
      <c r="J150" s="4"/>
      <c r="L150" s="34"/>
    </row>
    <row r="151" spans="1:12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2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Свод!Q13+Свод!M13-Свод!AM13+Свод!N13+Свод!Y13+Свод!D13</f>
        <v>2259660.85</v>
      </c>
      <c r="H152" s="4"/>
      <c r="I152" s="4"/>
      <c r="J152" s="4"/>
    </row>
    <row r="153" spans="1:12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2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2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2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Свод!Z13</f>
        <v>0</v>
      </c>
      <c r="H156" s="4"/>
      <c r="I156" s="4"/>
      <c r="J156" s="4"/>
    </row>
    <row r="157" spans="1:12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2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2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Свод!AC13</f>
        <v>0</v>
      </c>
      <c r="H159" s="4"/>
      <c r="I159" s="4"/>
      <c r="J159" s="4"/>
    </row>
    <row r="160" spans="1:12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3802863.45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Свод!AF13+Свод!AG13+Свод!AO13</f>
        <v>3802863.45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6062524.3000000007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6062524.3000000007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C168:C169"/>
    <mergeCell ref="A168:A169"/>
    <mergeCell ref="B168:B169"/>
    <mergeCell ref="D168:D169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</mergeCells>
  <phoneticPr fontId="26" type="noConversion"/>
  <pageMargins left="0" right="0" top="0.35433070866141736" bottom="0.19685039370078741" header="0.31496062992125984" footer="0.31496062992125984"/>
  <pageSetup paperSize="9" scale="73" fitToHeight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42" workbookViewId="0">
      <selection activeCell="G148" sqref="G14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7109375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10" ht="15.75">
      <c r="B17" s="7" t="s">
        <v>157</v>
      </c>
      <c r="F17" t="s">
        <v>138</v>
      </c>
      <c r="H17" s="18"/>
    </row>
    <row r="18" spans="2:10">
      <c r="B18" s="82" t="s">
        <v>156</v>
      </c>
      <c r="H18" s="94"/>
    </row>
    <row r="19" spans="2:10">
      <c r="B19" s="7" t="s">
        <v>148</v>
      </c>
      <c r="F19" t="s">
        <v>158</v>
      </c>
      <c r="H19" s="18"/>
    </row>
    <row r="20" spans="2:10">
      <c r="B20" s="7" t="s">
        <v>150</v>
      </c>
      <c r="G20" s="83" t="s">
        <v>149</v>
      </c>
      <c r="H20" s="18">
        <v>9105007641</v>
      </c>
    </row>
    <row r="21" spans="2:10" ht="40.5">
      <c r="B21" s="110" t="s">
        <v>198</v>
      </c>
      <c r="G21" s="83" t="s">
        <v>151</v>
      </c>
      <c r="H21" s="70">
        <v>910501001</v>
      </c>
      <c r="J21" t="s">
        <v>227</v>
      </c>
    </row>
    <row r="22" spans="2:10">
      <c r="B22" s="7" t="s">
        <v>153</v>
      </c>
      <c r="G22" s="83" t="s">
        <v>152</v>
      </c>
      <c r="H22" s="70">
        <v>383</v>
      </c>
    </row>
    <row r="23" spans="2:10">
      <c r="B23" s="7"/>
      <c r="G23" s="83"/>
      <c r="H23" s="90"/>
    </row>
    <row r="24" spans="2:10">
      <c r="B24" s="7" t="s">
        <v>154</v>
      </c>
    </row>
    <row r="25" spans="2:10" ht="15.75">
      <c r="B25" s="8" t="s">
        <v>16</v>
      </c>
    </row>
    <row r="26" spans="2:10" ht="15.75" thickBot="1"/>
    <row r="27" spans="2:10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10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10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10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Свод!AP14</f>
        <v>1025248.7</v>
      </c>
      <c r="G30" s="4"/>
      <c r="H30" s="4"/>
      <c r="I30" s="4"/>
    </row>
    <row r="31" spans="2:10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10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12478342.16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11865342.16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Свод!V14</f>
        <v>9566930.1600000001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Свод!AF14</f>
        <v>2298412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Свод!AG14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613000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Свод!AB14</f>
        <v>613000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Свод!AC14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13503590.859999999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7409940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Свод!S14+Свод!H14</f>
        <v>5612638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Свод!P14+Свод!F14+Свод!AA14</f>
        <v>102285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1695017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Свод!I14+Свод!T14</f>
        <v>1695017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Свод!G14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9266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Свод!J14</f>
        <v>3066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Свод!K14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Свод!L14</f>
        <v>6200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6084384.8600000003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Свод!Z14+Свод!M14+Свод!AN14</f>
        <v>864241.21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Свод!D14+Свод!Q14+Свод!X14+Свод!Y14+Свод!AF14+Свод!AG14+Свод!AO14</f>
        <v>4895645.8100000005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Свод!N14</f>
        <v>324497.83999999997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Свод!AC14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6084384.8600000003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5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14">
        <f>Свод!AM14+Свод!AN14+Свод!AQ14</f>
        <v>864241.21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4">
        <f>G143</f>
        <v>864241.21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4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4">
        <v>0</v>
      </c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4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5220143.6500000004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5">
        <f>G152</f>
        <v>2760724.1599999997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7">
        <f>Свод!Q14+Свод!M14+Свод!D14-Свод!AM14+Свод!X14+Свод!N14+Свод!Y14</f>
        <v>2760724.1599999997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4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Свод!Z14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G154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f>G154</f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4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Свод!AC14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4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4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2459419.4900000002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Свод!AF14+Свод!AG14-Свод!AQ14+Свод!AO14</f>
        <v>2459419.4900000002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5220143.6500000004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5220143.6500000004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5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193"/>
      <c r="J179" s="18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C168:C169"/>
    <mergeCell ref="A168:A169"/>
    <mergeCell ref="B168:B169"/>
    <mergeCell ref="D168:D169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</mergeCells>
  <phoneticPr fontId="26" type="noConversion"/>
  <pageMargins left="0" right="0" top="0.35433070866141736" bottom="0" header="0.31496062992125984" footer="0.31496062992125984"/>
  <pageSetup paperSize="9" scale="56" fitToHeight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3"/>
  <sheetViews>
    <sheetView workbookViewId="0">
      <selection activeCell="G154" sqref="G15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1" max="12" width="10.5703125" bestFit="1" customWidth="1"/>
  </cols>
  <sheetData>
    <row r="1" spans="1:8" ht="15.75">
      <c r="A1" t="s">
        <v>260</v>
      </c>
      <c r="B1" s="7" t="s">
        <v>140</v>
      </c>
      <c r="D1" s="91" t="s">
        <v>139</v>
      </c>
    </row>
    <row r="2" spans="1:8">
      <c r="B2" s="7" t="s">
        <v>13</v>
      </c>
      <c r="D2" s="77" t="s">
        <v>136</v>
      </c>
      <c r="E2" s="77"/>
      <c r="F2" s="76"/>
      <c r="G2" s="76"/>
      <c r="H2" s="76"/>
    </row>
    <row r="3" spans="1:8">
      <c r="B3" s="74"/>
      <c r="C3" s="74"/>
      <c r="D3" s="74"/>
      <c r="E3" s="74" t="s">
        <v>162</v>
      </c>
      <c r="F3" s="74"/>
      <c r="G3" s="74"/>
    </row>
    <row r="4" spans="1:8">
      <c r="B4" s="7" t="s">
        <v>13</v>
      </c>
      <c r="D4" s="78" t="s">
        <v>137</v>
      </c>
      <c r="E4" s="78"/>
      <c r="F4" s="75"/>
      <c r="G4" s="75"/>
      <c r="H4" s="75"/>
    </row>
    <row r="5" spans="1:8">
      <c r="B5" s="73" t="s">
        <v>14</v>
      </c>
      <c r="E5" s="73"/>
    </row>
    <row r="6" spans="1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1:8">
      <c r="B7" s="7" t="s">
        <v>161</v>
      </c>
    </row>
    <row r="8" spans="1:8">
      <c r="B8" s="7" t="s">
        <v>143</v>
      </c>
      <c r="D8" t="str">
        <f>Свод!AI1</f>
        <v>01 сентября 2023</v>
      </c>
    </row>
    <row r="9" spans="1:8">
      <c r="B9" s="6"/>
    </row>
    <row r="10" spans="1:8" ht="15.75">
      <c r="B10" s="238" t="s">
        <v>264</v>
      </c>
      <c r="C10" s="238"/>
      <c r="D10" s="238"/>
      <c r="E10" s="238"/>
      <c r="F10" s="238"/>
    </row>
    <row r="11" spans="1:8">
      <c r="B11" s="7" t="s">
        <v>15</v>
      </c>
      <c r="H11" s="18" t="s">
        <v>144</v>
      </c>
    </row>
    <row r="12" spans="1:8">
      <c r="B12" s="7" t="s">
        <v>154</v>
      </c>
      <c r="H12" s="18"/>
    </row>
    <row r="13" spans="1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1:8">
      <c r="B14" s="7"/>
      <c r="F14" s="13" t="s">
        <v>158</v>
      </c>
      <c r="H14" s="70">
        <v>35320861</v>
      </c>
    </row>
    <row r="15" spans="1:8">
      <c r="B15" s="7" t="s">
        <v>155</v>
      </c>
      <c r="H15" s="18"/>
    </row>
    <row r="16" spans="1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9105008677</v>
      </c>
    </row>
    <row r="21" spans="2:9" ht="40.5">
      <c r="B21" s="110" t="s">
        <v>197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Свод!AP15</f>
        <v>0.32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5452714.9199999999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4001296.68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Свод!V15</f>
        <v>3522515.68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Свод!AF15</f>
        <v>478781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Свод!AG15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1451418.24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Свод!AB15</f>
        <v>1451418.24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Свод!AC15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5452715.2400000002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3007694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Свод!S15+Свод!H15</f>
        <v>2291739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Свод!P15+Свод!F15+Свод!AA15</f>
        <v>23850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692105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Свод!I15+Свод!T15</f>
        <v>692105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Свод!G15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2000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Свод!J15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Свод!K15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Свод!L15</f>
        <v>2000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2443021.2400000002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Свод!Z15+Свод!M15</f>
        <v>1140418.24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Свод!D15+Свод!Q15+Свод!X15+Свод!Y15+Свод!AF15+Свод!AG15+Свод!AO15</f>
        <v>1241938.76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Свод!N15</f>
        <v>60664.24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Свод!AC15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91" t="s">
        <v>5</v>
      </c>
      <c r="H136" s="195"/>
      <c r="I136" s="195"/>
      <c r="J136" s="195"/>
    </row>
    <row r="137" spans="1:12" ht="77.25" thickBot="1">
      <c r="A137" s="229"/>
      <c r="B137" s="233"/>
      <c r="C137" s="233"/>
      <c r="D137" s="233"/>
      <c r="E137" s="233"/>
      <c r="F137" s="190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90">
        <v>1</v>
      </c>
      <c r="B138" s="190">
        <v>2</v>
      </c>
      <c r="C138" s="190">
        <v>3</v>
      </c>
      <c r="D138" s="190">
        <v>4</v>
      </c>
      <c r="E138" s="153" t="s">
        <v>218</v>
      </c>
      <c r="F138" s="153" t="s">
        <v>240</v>
      </c>
      <c r="G138" s="192">
        <v>5</v>
      </c>
      <c r="H138" s="192">
        <v>6</v>
      </c>
      <c r="I138" s="192">
        <v>7</v>
      </c>
      <c r="J138" s="3">
        <v>8</v>
      </c>
    </row>
    <row r="139" spans="1:12" ht="15.75" thickBot="1">
      <c r="A139" s="190">
        <v>1</v>
      </c>
      <c r="B139" s="161" t="s">
        <v>241</v>
      </c>
      <c r="C139" s="190">
        <v>26000</v>
      </c>
      <c r="D139" s="190" t="s">
        <v>8</v>
      </c>
      <c r="E139" s="154" t="s">
        <v>219</v>
      </c>
      <c r="F139" s="154" t="s">
        <v>8</v>
      </c>
      <c r="G139" s="65">
        <f>G148+G143</f>
        <v>2443021.2399999998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90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90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90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Свод!AM15+Свод!NQ15+Свод!AQ15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2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2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2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2" ht="40.5" thickBot="1">
      <c r="A148" s="190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2443021.2399999998</v>
      </c>
      <c r="H148" s="15"/>
      <c r="I148" s="15"/>
      <c r="J148" s="15"/>
    </row>
    <row r="149" spans="1:12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2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823821.68</v>
      </c>
      <c r="H150" s="4"/>
      <c r="I150" s="4"/>
      <c r="J150" s="4"/>
      <c r="K150" s="37"/>
    </row>
    <row r="151" spans="1:12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2" ht="15.75" thickBot="1">
      <c r="A152" s="190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Свод!Q15+Свод!M15+Свод!D15-Свод!AM14+Свод!N15+Свод!Y15</f>
        <v>823821.68</v>
      </c>
      <c r="H152" s="4"/>
      <c r="I152" s="4"/>
      <c r="J152" s="4"/>
    </row>
    <row r="153" spans="1:12" ht="15.75" thickBot="1">
      <c r="A153" s="190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2" ht="26.25" thickBot="1">
      <c r="A154" s="190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1140418.24</v>
      </c>
      <c r="H154" s="4"/>
      <c r="I154" s="4"/>
      <c r="J154" s="4"/>
      <c r="L154" s="37"/>
    </row>
    <row r="155" spans="1:12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2" ht="15.75" thickBot="1">
      <c r="A156" s="190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Свод!Z15</f>
        <v>1140418.24</v>
      </c>
      <c r="H156" s="4"/>
      <c r="I156" s="4"/>
      <c r="J156" s="4"/>
    </row>
    <row r="157" spans="1:12" ht="15.75" thickBot="1">
      <c r="A157" s="190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2" ht="15.75" thickBot="1">
      <c r="A158" s="190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2" ht="27.75" thickBot="1">
      <c r="A159" s="190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[1]Свод!AB15</f>
        <v>0</v>
      </c>
      <c r="H159" s="4"/>
      <c r="I159" s="4"/>
      <c r="J159" s="4"/>
    </row>
    <row r="160" spans="1:12" ht="15.75" thickBot="1">
      <c r="A160" s="190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90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90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90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90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90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478781.32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96" t="s">
        <v>5</v>
      </c>
      <c r="H168" s="197"/>
      <c r="I168" s="197"/>
      <c r="J168" s="197"/>
    </row>
    <row r="169" spans="1:10" ht="77.25" thickBot="1">
      <c r="A169" s="229"/>
      <c r="B169" s="233"/>
      <c r="C169" s="233"/>
      <c r="D169" s="233"/>
      <c r="E169" s="233"/>
      <c r="F169" s="190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90">
        <v>1</v>
      </c>
      <c r="B170" s="190">
        <v>2</v>
      </c>
      <c r="C170" s="190">
        <v>3</v>
      </c>
      <c r="D170" s="190">
        <v>4</v>
      </c>
      <c r="E170" s="190"/>
      <c r="F170" s="190"/>
      <c r="G170" s="192">
        <v>5</v>
      </c>
      <c r="H170" s="192">
        <v>6</v>
      </c>
      <c r="I170" s="19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90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Свод!AF15+Свод!AG15-Свод!AQ14+Свод!AO15</f>
        <v>478781.32</v>
      </c>
      <c r="H172" s="4"/>
      <c r="I172" s="4"/>
      <c r="J172" s="4"/>
    </row>
    <row r="173" spans="1:10" ht="15.75" thickBot="1">
      <c r="A173" s="190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90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90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90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2443021.2399999998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2443021.2399999998</v>
      </c>
      <c r="H177" s="4"/>
      <c r="I177" s="4"/>
      <c r="J177" s="4"/>
    </row>
    <row r="178" spans="1:10" ht="39" thickBot="1">
      <c r="A178" s="190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198"/>
      <c r="B180" s="198"/>
      <c r="C180" s="199"/>
      <c r="D180" s="194"/>
      <c r="E180" s="194"/>
      <c r="F180" s="199"/>
      <c r="G180" s="92"/>
      <c r="H180" s="92"/>
      <c r="I180" s="92"/>
      <c r="J180" s="92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>
        <f>D5</f>
        <v>0</v>
      </c>
    </row>
    <row r="188" spans="1:10">
      <c r="A188" s="7"/>
    </row>
    <row r="189" spans="1:10">
      <c r="A189" s="7" t="s">
        <v>142</v>
      </c>
      <c r="B189" s="81"/>
    </row>
    <row r="190" spans="1:10">
      <c r="A190" s="7" t="s">
        <v>141</v>
      </c>
    </row>
    <row r="191" spans="1:10">
      <c r="A191" s="7" t="str">
        <f>D8</f>
        <v>01 сентября 2023</v>
      </c>
    </row>
    <row r="192" spans="1:10">
      <c r="A192" s="6"/>
    </row>
    <row r="193" spans="1:1">
      <c r="A193" s="6"/>
    </row>
  </sheetData>
  <mergeCells count="28"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  <mergeCell ref="E168:E169"/>
    <mergeCell ref="A168:A169"/>
    <mergeCell ref="B168:B169"/>
    <mergeCell ref="C168:C169"/>
    <mergeCell ref="D168:D169"/>
  </mergeCells>
  <phoneticPr fontId="26" type="noConversion"/>
  <pageMargins left="0" right="0" top="0.35433070866141736" bottom="0.15748031496062992" header="0.31496062992125984" footer="0.31496062992125984"/>
  <pageSetup paperSize="9" scale="72" fitToHeight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43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9105007070</v>
      </c>
    </row>
    <row r="21" spans="2:9" ht="40.5">
      <c r="B21" s="110" t="s">
        <v>199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Свод!AP16</f>
        <v>121055.84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15654196.869999999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15206196.869999999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Свод!V16</f>
        <v>11426346.869999999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Свод!AF16</f>
        <v>3779850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Свод!AG16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448000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Свод!AB16</f>
        <v>448000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Свод!AC16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15775252.710000001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10162570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Свод!S16+Свод!H16</f>
        <v>7710273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Свод!P16+Свод!F16+Свод!AA16</f>
        <v>123795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2328502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Свод!I16+Свод!T16</f>
        <v>2328502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Свод!G16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1734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Свод!J16</f>
        <v>734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Свод!K16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Свод!L16</f>
        <v>1000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5610948.71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Свод!Z16+Свод!M16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Свод!D16+Свод!Q16+Свод!X16+Свод!Y16+Свод!AF16+Свод!AG16+Свод!AO16</f>
        <v>5211477.5999999996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Свод!N16</f>
        <v>399471.11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Свод!AC16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5610948.71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Свод!AM16+Свод!AN16+Свод!AQ16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5610948.71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1710042.87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Свод!Q16+Свод!M16+Свод!D16-Свод!AM16+F118+Свод!Y16</f>
        <v>1710042.87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Свод!Z16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Свод!AC16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>
        <v>0</v>
      </c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3900905.84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Свод!AF16+Свод!AG16-Свод!AQ16+Свод!AO16</f>
        <v>3900905.84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5610948.71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5610948.71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0" fitToHeight="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3" sqref="G14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9105008363</v>
      </c>
    </row>
    <row r="21" spans="2:9" ht="40.5">
      <c r="B21" s="110" t="s">
        <v>200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Свод!AP17</f>
        <v>260717.55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12706228.02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12294228.02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Свод!V17</f>
        <v>9396343.0199999996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Свод!AF17</f>
        <v>2897885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Свод!AG17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412000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Свод!AB17</f>
        <v>412000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Свод!AC17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12966945.57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8175114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Свод!S17+Свод!H17</f>
        <v>6212806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Свод!P17+Свод!F17+Свод!AA17</f>
        <v>86040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1876268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Свод!I17+Свод!T17</f>
        <v>1876268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Свод!G17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1000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Свод!J17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Свод!K17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Свод!L17</f>
        <v>1000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4790831.57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Свод!Z17+Свод!M17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Свод!D17+Свод!Q17+Свод!X17+Свод!Y17+Свод!AF17+Свод!AG17+Свод!AO17</f>
        <v>4336941.63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Свод!N17</f>
        <v>453889.93999999994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Свод!AC17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4790831.57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Свод!AM17+Свод!AN17+Свод!AQ17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4790831.57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1632229.02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Свод!Q17+Свод!M17+Свод!D17-Свод!AM17+F118+Свод!Y17</f>
        <v>1632229.02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Свод!Z17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Свод!AC17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3158602.55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customHeight="1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Свод!AF17+Свод!AG17-Свод!AQ17+Свод!AO17</f>
        <v>3158602.55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4790831.57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4790831.57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A168:A169"/>
    <mergeCell ref="B168:B169"/>
    <mergeCell ref="C168:C169"/>
    <mergeCell ref="D168:D169"/>
    <mergeCell ref="E168:E169"/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A136:A137"/>
    <mergeCell ref="B136:B137"/>
    <mergeCell ref="C136:C137"/>
    <mergeCell ref="D136:D137"/>
    <mergeCell ref="E136:E137"/>
  </mergeCells>
  <phoneticPr fontId="26" type="noConversion"/>
  <pageMargins left="0" right="0" top="0.35433070866141736" bottom="0.15748031496062992" header="0.31496062992125984" footer="0.31496062992125984"/>
  <pageSetup paperSize="9" scale="73" fitToHeight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42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9105006983</v>
      </c>
    </row>
    <row r="21" spans="2:9" ht="40.5">
      <c r="B21" s="110" t="s">
        <v>201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Свод!AP18</f>
        <v>59160.08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8185836.8499999996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7765836.8499999996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Свод!V18</f>
        <v>6379891.8499999996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Свод!AF18</f>
        <v>1385945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Свод!AG18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420000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Свод!AB18</f>
        <v>420000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Свод!AC18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8244996.9299999997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5290958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Свод!S18+Свод!H18</f>
        <v>4021066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Свод!P18+Свод!F18+Свод!AA18</f>
        <v>55530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1214362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Свод!I18+Свод!T18</f>
        <v>1214362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Свод!G18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8764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Свод!J18</f>
        <v>6114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Свод!K18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Свод!L18</f>
        <v>2650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2945274.93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Свод!Z18+Свод!M18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Свод!D18+Свод!Q18+Свод!X18+Свод!Y18+Свод!AF18+Свод!AG18+Свод!AO18</f>
        <v>2838372.29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Свод!N18</f>
        <v>106902.64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2">
        <v>407</v>
      </c>
      <c r="E122" s="95">
        <v>228</v>
      </c>
      <c r="F122" s="66">
        <f>Свод!AC18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50" t="s">
        <v>5</v>
      </c>
      <c r="H136" s="151"/>
      <c r="I136" s="151"/>
      <c r="J136" s="151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2945274.9299999997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Свод!AM18+Свод!AN18+Свод!AQ18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2945274.9299999997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1500169.8499999999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Свод!Q18+Свод!M18+Свод!D18-Свод!AM18+F118+Свод!Y18</f>
        <v>1500169.8499999999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Свод!Z18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Свод!AC18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1445105.08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8"/>
      <c r="I168" s="188"/>
      <c r="J168" s="188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Свод!AF18+Свод!AG18-Свод!AQ18+Свод!AO18</f>
        <v>1445105.08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2945274.9299999997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2945274.9299999997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0" fitToHeight="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2" max="12" width="14.570312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9105008814</v>
      </c>
    </row>
    <row r="21" spans="2:9" ht="40.5">
      <c r="B21" s="110" t="s">
        <v>203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Свод!AP19</f>
        <v>251619.67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5">
        <f>F34+F40+F45+F47+F54</f>
        <v>13080848.08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12474848.08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Свод!V19</f>
        <v>10322733.08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Свод!AF19</f>
        <v>2152115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Свод!AG19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606000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Свод!AB19</f>
        <v>606000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Свод!AC19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13332467.75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8396023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Свод!S19+Свод!H19</f>
        <v>6376911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Свод!P19+Свод!F19+Свод!AA19</f>
        <v>93285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1925827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Свод!I19+Свод!T19</f>
        <v>1925827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Свод!G19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5300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Свод!J19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Свод!K19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Свод!L19</f>
        <v>5300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4931144.75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Свод!Z19+Свод!M19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Свод!D19+Свод!Q19+Свод!X19+Свод!Y19+Свод!AF19+Свод!AG19+Свод!AO19</f>
        <v>4593942.43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6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Свод!N19</f>
        <v>337202.32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Свод!AC19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4931144.75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5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14">
        <f>Свод!AM19+Свод!AN19+Свод!AQ19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4"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4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4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4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4931144.75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5">
        <f>G152</f>
        <v>2527410.08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7">
        <f>Свод!Q19+Свод!M19+Свод!D19-Свод!AM19+F118+Свод!Y19</f>
        <v>2527410.08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Свод!Z19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4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Свод!AC19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4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4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2403734.67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Свод!AF19+Свод!AG19-Свод!AQ19+Свод!AO19</f>
        <v>2403734.67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4931144.75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4931144.75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" right="0" top="0.35433070866141736" bottom="0.15748031496062992" header="0.31496062992125984" footer="0.31496062992125984"/>
  <pageSetup paperSize="9" scale="73" fitToHeight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43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9105007659</v>
      </c>
    </row>
    <row r="21" spans="2:9" ht="40.5">
      <c r="B21" s="110" t="s">
        <v>202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Свод!AP20</f>
        <v>157815.60999999999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5">
        <f>F34+F40+F45+F47+F54</f>
        <v>9778499.5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9345499.5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Свод!V20</f>
        <v>7631967.5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Свод!AF20</f>
        <v>1713532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Свод!AG20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433000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Свод!AB20</f>
        <v>433000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Свод!AC20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9936315.1099999994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6438992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Свод!S20+Свод!H20</f>
        <v>4888089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Свод!P20+Свод!F20+Свод!AA20</f>
        <v>74700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1476203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Свод!I20+Свод!T20</f>
        <v>1476203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Свод!G20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3180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Свод!J20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Свод!K20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Свод!L20</f>
        <v>3180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3494143.11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Свод!Z20+Свод!M20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Свод!D20+Свод!Q20+Свод!X20+Свод!Y20+Свод!AF20+Свод!AG20+Свод!AO20</f>
        <v>3369292.67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Свод!N20</f>
        <v>124850.44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Свод!AC20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131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3494143.11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5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14">
        <f>Свод!AM20+Свод!AN20+Свод!AQ20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4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4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4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4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3494143.11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5">
        <f>G152</f>
        <v>1622795.5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7">
        <f>Свод!Q20+Свод!M20+Свод!D20-Свод!AM20+F118+Свод!Y20</f>
        <v>1622795.5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Свод!Z20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4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Свод!AC20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4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4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1871347.6099999999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Свод!AF20+Свод!AG20-Свод!AQ20+Свод!AO20</f>
        <v>1871347.6099999999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3494143.11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3494143.11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4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C13" sqref="C1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9105007352</v>
      </c>
    </row>
    <row r="21" spans="2:9" ht="27">
      <c r="B21" s="110" t="s">
        <v>186</v>
      </c>
      <c r="C21" s="20"/>
      <c r="D21" s="20"/>
      <c r="E21" s="20"/>
      <c r="F21" s="20"/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 ht="15.75">
      <c r="B24" s="8" t="s">
        <v>16</v>
      </c>
    </row>
    <row r="25" spans="2:9" ht="15.75" thickBot="1"/>
    <row r="26" spans="2:9" ht="26.25" customHeight="1" thickBot="1">
      <c r="B26" s="236" t="s">
        <v>0</v>
      </c>
      <c r="C26" s="230" t="s">
        <v>1</v>
      </c>
      <c r="D26" s="230" t="s">
        <v>2</v>
      </c>
      <c r="E26" s="1" t="s">
        <v>3</v>
      </c>
      <c r="F26" s="234" t="s">
        <v>5</v>
      </c>
      <c r="G26" s="235"/>
      <c r="H26" s="235"/>
      <c r="I26" s="235"/>
    </row>
    <row r="27" spans="2:9" ht="90" customHeight="1" thickBot="1">
      <c r="B27" s="237"/>
      <c r="C27" s="231"/>
      <c r="D27" s="231"/>
      <c r="E27" s="2" t="s">
        <v>4</v>
      </c>
      <c r="F27" s="209" t="s">
        <v>267</v>
      </c>
      <c r="G27" s="209" t="s">
        <v>265</v>
      </c>
      <c r="H27" s="209" t="s">
        <v>266</v>
      </c>
      <c r="I27" s="3" t="s">
        <v>6</v>
      </c>
    </row>
    <row r="28" spans="2:9" ht="15.75" thickBot="1">
      <c r="B28" s="2">
        <v>1</v>
      </c>
      <c r="C28" s="2">
        <v>2</v>
      </c>
      <c r="D28" s="2">
        <v>3</v>
      </c>
      <c r="E28" s="2">
        <v>4</v>
      </c>
      <c r="F28" s="2">
        <v>5</v>
      </c>
      <c r="G28" s="2">
        <v>6</v>
      </c>
      <c r="H28" s="2">
        <v>7</v>
      </c>
      <c r="I28" s="3">
        <v>8</v>
      </c>
    </row>
    <row r="29" spans="2:9" ht="15.75" thickBot="1">
      <c r="B29" s="4" t="s">
        <v>7</v>
      </c>
      <c r="C29" s="2">
        <v>1</v>
      </c>
      <c r="D29" s="2" t="s">
        <v>8</v>
      </c>
      <c r="E29" s="117" t="s">
        <v>8</v>
      </c>
      <c r="F29" s="4">
        <f>Свод!AP3</f>
        <v>119405.91</v>
      </c>
      <c r="G29" s="4"/>
      <c r="H29" s="4"/>
      <c r="I29" s="4"/>
    </row>
    <row r="30" spans="2:9" ht="15.75" thickBot="1">
      <c r="B30" s="4" t="s">
        <v>9</v>
      </c>
      <c r="C30" s="2">
        <v>2</v>
      </c>
      <c r="D30" s="2" t="s">
        <v>8</v>
      </c>
      <c r="E30" s="117" t="s">
        <v>8</v>
      </c>
      <c r="F30" s="4"/>
      <c r="G30" s="4"/>
      <c r="H30" s="4"/>
      <c r="I30" s="4"/>
    </row>
    <row r="31" spans="2:9" ht="15.75" thickBot="1">
      <c r="B31" s="4" t="s">
        <v>10</v>
      </c>
      <c r="C31" s="107">
        <v>1000</v>
      </c>
      <c r="D31" s="4">
        <v>100</v>
      </c>
      <c r="E31" s="64">
        <v>100</v>
      </c>
      <c r="F31" s="60">
        <f>F33+F39+F44+F46+F53</f>
        <v>29030100.099999998</v>
      </c>
      <c r="G31" s="4">
        <f>G33+G39+G44+G46+G48+G53</f>
        <v>0</v>
      </c>
      <c r="H31" s="4">
        <f>H33+H39+H44+H46+H48+H53</f>
        <v>0</v>
      </c>
      <c r="I31" s="4">
        <f>I33+I39+I44+I46+I48+I53</f>
        <v>0</v>
      </c>
    </row>
    <row r="32" spans="2:9">
      <c r="B32" s="5" t="s">
        <v>11</v>
      </c>
      <c r="C32" s="5"/>
      <c r="D32" s="5"/>
      <c r="E32" s="118"/>
      <c r="F32" s="5"/>
      <c r="G32" s="5"/>
      <c r="H32" s="5"/>
      <c r="I32" s="5"/>
    </row>
    <row r="33" spans="2:9" ht="15.75" thickBot="1">
      <c r="B33" s="4" t="s">
        <v>12</v>
      </c>
      <c r="C33" s="2">
        <v>1100</v>
      </c>
      <c r="D33" s="2">
        <v>120</v>
      </c>
      <c r="E33" s="64"/>
      <c r="F33" s="4">
        <f>F34</f>
        <v>0</v>
      </c>
      <c r="G33" s="4"/>
      <c r="H33" s="4"/>
      <c r="I33" s="4"/>
    </row>
    <row r="34" spans="2:9" ht="15.75" thickBot="1">
      <c r="B34" s="4" t="s">
        <v>101</v>
      </c>
      <c r="C34" s="2">
        <v>1110</v>
      </c>
      <c r="D34" s="4"/>
      <c r="E34" s="64"/>
      <c r="F34" s="4"/>
      <c r="G34" s="4"/>
      <c r="H34" s="4"/>
      <c r="I34" s="4"/>
    </row>
    <row r="35" spans="2:9" ht="15.75" thickBot="1">
      <c r="E35" s="35"/>
    </row>
    <row r="36" spans="2:9" ht="26.25" customHeight="1" thickBot="1">
      <c r="B36" s="236" t="s">
        <v>0</v>
      </c>
      <c r="C36" s="230" t="s">
        <v>1</v>
      </c>
      <c r="D36" s="230" t="s">
        <v>2</v>
      </c>
      <c r="E36" s="239" t="s">
        <v>17</v>
      </c>
      <c r="F36" s="234" t="s">
        <v>5</v>
      </c>
      <c r="G36" s="235"/>
      <c r="H36" s="235"/>
      <c r="I36" s="235"/>
    </row>
    <row r="37" spans="2:9" ht="51.75" thickBot="1">
      <c r="B37" s="237"/>
      <c r="C37" s="231"/>
      <c r="D37" s="231"/>
      <c r="E37" s="240"/>
      <c r="F37" s="209" t="s">
        <v>267</v>
      </c>
      <c r="G37" s="209" t="s">
        <v>265</v>
      </c>
      <c r="H37" s="209" t="s">
        <v>266</v>
      </c>
      <c r="I37" s="3" t="s">
        <v>6</v>
      </c>
    </row>
    <row r="38" spans="2:9" ht="15.75" thickBot="1">
      <c r="B38" s="2">
        <v>1</v>
      </c>
      <c r="C38" s="2">
        <v>2</v>
      </c>
      <c r="D38" s="2">
        <v>3</v>
      </c>
      <c r="E38" s="117">
        <v>4</v>
      </c>
      <c r="F38" s="2">
        <v>5</v>
      </c>
      <c r="G38" s="2">
        <v>6</v>
      </c>
      <c r="H38" s="2">
        <v>7</v>
      </c>
      <c r="I38" s="3">
        <v>8</v>
      </c>
    </row>
    <row r="39" spans="2:9" ht="15.75" thickBot="1">
      <c r="B39" s="4" t="s">
        <v>18</v>
      </c>
      <c r="C39" s="9">
        <v>1200</v>
      </c>
      <c r="D39" s="9">
        <v>130</v>
      </c>
      <c r="E39" s="64">
        <v>131</v>
      </c>
      <c r="F39" s="60">
        <f>F41+F43</f>
        <v>26716816.919999998</v>
      </c>
      <c r="G39" s="4"/>
      <c r="H39" s="4"/>
      <c r="I39" s="4"/>
    </row>
    <row r="40" spans="2:9">
      <c r="B40" s="5" t="s">
        <v>11</v>
      </c>
      <c r="C40" s="10"/>
      <c r="D40" s="10"/>
      <c r="E40" s="118"/>
      <c r="F40" s="115"/>
      <c r="G40" s="5"/>
      <c r="H40" s="5"/>
      <c r="I40" s="5"/>
    </row>
    <row r="41" spans="2:9" ht="39" thickBot="1">
      <c r="B41" s="4" t="s">
        <v>19</v>
      </c>
      <c r="C41" s="9">
        <v>1210</v>
      </c>
      <c r="D41" s="9">
        <v>130</v>
      </c>
      <c r="E41" s="68">
        <v>131</v>
      </c>
      <c r="F41" s="66">
        <f>Свод!V3</f>
        <v>21072240.919999998</v>
      </c>
      <c r="G41" s="4"/>
      <c r="H41" s="4"/>
      <c r="I41" s="4"/>
    </row>
    <row r="42" spans="2:9" ht="39" thickBot="1">
      <c r="B42" s="4" t="s">
        <v>20</v>
      </c>
      <c r="C42" s="9">
        <v>1220</v>
      </c>
      <c r="D42" s="9">
        <v>130</v>
      </c>
      <c r="E42" s="68"/>
      <c r="F42" s="60"/>
      <c r="G42" s="4"/>
      <c r="H42" s="4"/>
      <c r="I42" s="4"/>
    </row>
    <row r="43" spans="2:9" ht="15.75" thickBot="1">
      <c r="B43" s="4" t="s">
        <v>102</v>
      </c>
      <c r="C43" s="9">
        <v>1230</v>
      </c>
      <c r="D43" s="9">
        <v>130</v>
      </c>
      <c r="E43" s="68">
        <v>131</v>
      </c>
      <c r="F43" s="66">
        <f>Свод!AF3</f>
        <v>5644576</v>
      </c>
      <c r="G43" s="4"/>
      <c r="H43" s="4"/>
      <c r="I43" s="4"/>
    </row>
    <row r="44" spans="2:9" ht="15.75" thickBot="1">
      <c r="B44" s="4" t="s">
        <v>21</v>
      </c>
      <c r="C44" s="9">
        <v>1300</v>
      </c>
      <c r="D44" s="9">
        <v>140</v>
      </c>
      <c r="E44" s="68">
        <v>141</v>
      </c>
      <c r="F44" s="66">
        <f>Свод!AG3</f>
        <v>0</v>
      </c>
      <c r="G44" s="4"/>
      <c r="H44" s="4"/>
      <c r="I44" s="4"/>
    </row>
    <row r="45" spans="2:9" ht="15.75" thickBot="1">
      <c r="B45" s="4" t="s">
        <v>11</v>
      </c>
      <c r="C45" s="9">
        <v>1310</v>
      </c>
      <c r="D45" s="9">
        <v>140</v>
      </c>
      <c r="E45" s="68"/>
      <c r="F45" s="60"/>
      <c r="G45" s="4"/>
      <c r="H45" s="4"/>
      <c r="I45" s="4"/>
    </row>
    <row r="46" spans="2:9" ht="19.5" customHeight="1" thickBot="1">
      <c r="B46" s="4" t="s">
        <v>22</v>
      </c>
      <c r="C46" s="9">
        <v>1400</v>
      </c>
      <c r="D46" s="9">
        <v>150</v>
      </c>
      <c r="E46" s="68"/>
      <c r="F46" s="60">
        <f>F48+F49</f>
        <v>2313283.1799999997</v>
      </c>
      <c r="G46" s="4"/>
      <c r="H46" s="4"/>
      <c r="I46" s="4"/>
    </row>
    <row r="47" spans="2:9" ht="15.75" thickBot="1">
      <c r="B47" s="4" t="s">
        <v>11</v>
      </c>
      <c r="C47" s="11"/>
      <c r="D47" s="11"/>
      <c r="E47" s="68"/>
      <c r="F47" s="60"/>
      <c r="G47" s="4"/>
      <c r="H47" s="4"/>
      <c r="I47" s="4"/>
    </row>
    <row r="48" spans="2:9" ht="15.75" thickBot="1">
      <c r="B48" s="161" t="s">
        <v>24</v>
      </c>
      <c r="C48" s="156">
        <v>1410</v>
      </c>
      <c r="D48" s="156">
        <v>150</v>
      </c>
      <c r="E48" s="170">
        <v>152</v>
      </c>
      <c r="F48" s="66">
        <f>Свод!AB3</f>
        <v>2313283.1799999997</v>
      </c>
      <c r="G48" s="4"/>
      <c r="H48" s="4"/>
      <c r="I48" s="4"/>
    </row>
    <row r="49" spans="2:9" ht="15.75" thickBot="1">
      <c r="B49" s="161" t="s">
        <v>25</v>
      </c>
      <c r="C49" s="156">
        <v>1420</v>
      </c>
      <c r="D49" s="156">
        <v>150</v>
      </c>
      <c r="E49" s="171">
        <v>152</v>
      </c>
      <c r="F49" s="66">
        <f>Свод!AC3</f>
        <v>0</v>
      </c>
      <c r="G49" s="5"/>
      <c r="H49" s="5"/>
      <c r="I49" s="5"/>
    </row>
    <row r="50" spans="2:9" ht="15.75" thickBot="1">
      <c r="B50" s="161" t="s">
        <v>23</v>
      </c>
      <c r="C50" s="156">
        <v>1500</v>
      </c>
      <c r="D50" s="156">
        <v>180</v>
      </c>
      <c r="E50" s="170"/>
      <c r="F50" s="173"/>
      <c r="G50" s="4"/>
      <c r="H50" s="4"/>
      <c r="I50" s="4"/>
    </row>
    <row r="51" spans="2:9" ht="15.75" thickBot="1">
      <c r="B51" s="155" t="s">
        <v>11</v>
      </c>
      <c r="C51" s="157"/>
      <c r="D51" s="157"/>
      <c r="E51" s="172"/>
      <c r="F51" s="173"/>
      <c r="G51" s="4"/>
      <c r="H51" s="4"/>
      <c r="I51" s="4"/>
    </row>
    <row r="52" spans="2:9" ht="15.75" thickBot="1">
      <c r="B52" s="161"/>
      <c r="C52" s="160"/>
      <c r="D52" s="160"/>
      <c r="E52" s="171"/>
      <c r="F52" s="60"/>
      <c r="G52" s="4"/>
      <c r="H52" s="4"/>
      <c r="I52" s="4"/>
    </row>
    <row r="53" spans="2:9" ht="15.75" thickBot="1">
      <c r="B53" s="161" t="s">
        <v>26</v>
      </c>
      <c r="C53" s="156">
        <v>1900</v>
      </c>
      <c r="D53" s="160"/>
      <c r="E53" s="171"/>
      <c r="F53" s="60"/>
      <c r="G53" s="4"/>
      <c r="H53" s="4"/>
      <c r="I53" s="4"/>
    </row>
    <row r="54" spans="2:9" ht="15.75" thickBot="1">
      <c r="B54" s="161" t="s">
        <v>11</v>
      </c>
      <c r="C54" s="160"/>
      <c r="D54" s="160"/>
      <c r="E54" s="171"/>
      <c r="F54" s="60"/>
      <c r="G54" s="4"/>
      <c r="H54" s="4"/>
      <c r="I54" s="4"/>
    </row>
    <row r="55" spans="2:9" ht="15.75" thickBot="1">
      <c r="B55" s="161"/>
      <c r="C55" s="160"/>
      <c r="D55" s="160"/>
      <c r="E55" s="171"/>
      <c r="F55" s="60"/>
      <c r="G55" s="4"/>
      <c r="H55" s="4"/>
      <c r="I55" s="4"/>
    </row>
    <row r="56" spans="2:9" ht="15.75" thickBot="1">
      <c r="B56" s="4" t="s">
        <v>27</v>
      </c>
      <c r="C56" s="9">
        <v>1980</v>
      </c>
      <c r="D56" s="9" t="s">
        <v>8</v>
      </c>
      <c r="E56" s="64"/>
      <c r="F56" s="60"/>
      <c r="G56" s="4"/>
      <c r="H56" s="4"/>
      <c r="I56" s="4"/>
    </row>
    <row r="57" spans="2:9">
      <c r="B57" s="5" t="s">
        <v>28</v>
      </c>
      <c r="C57" s="10"/>
      <c r="D57" s="10"/>
      <c r="E57" s="118"/>
      <c r="F57" s="115"/>
      <c r="G57" s="5"/>
      <c r="H57" s="5"/>
      <c r="I57" s="5"/>
    </row>
    <row r="58" spans="2:9" ht="26.25" thickBot="1">
      <c r="B58" s="4" t="s">
        <v>29</v>
      </c>
      <c r="C58" s="9">
        <v>1981</v>
      </c>
      <c r="D58" s="9">
        <v>510</v>
      </c>
      <c r="E58" s="64"/>
      <c r="F58" s="60"/>
      <c r="G58" s="4"/>
      <c r="H58" s="4"/>
      <c r="I58" s="9" t="s">
        <v>8</v>
      </c>
    </row>
    <row r="59" spans="2:9" ht="9" customHeight="1" thickBot="1">
      <c r="B59" s="4"/>
      <c r="C59" s="11"/>
      <c r="D59" s="11"/>
      <c r="E59" s="64"/>
      <c r="F59" s="60"/>
      <c r="G59" s="4"/>
      <c r="H59" s="4"/>
      <c r="I59" s="11"/>
    </row>
    <row r="60" spans="2:9" ht="15.75" thickBot="1">
      <c r="B60" s="4" t="s">
        <v>30</v>
      </c>
      <c r="C60" s="108">
        <v>2000</v>
      </c>
      <c r="D60" s="9" t="s">
        <v>8</v>
      </c>
      <c r="E60" s="64">
        <v>200</v>
      </c>
      <c r="F60" s="60">
        <f>F62+F82+F91+F106</f>
        <v>29149506.009999998</v>
      </c>
      <c r="G60" s="4"/>
      <c r="H60" s="4"/>
      <c r="I60" s="11"/>
    </row>
    <row r="61" spans="2:9">
      <c r="B61" s="5" t="s">
        <v>11</v>
      </c>
      <c r="C61" s="10"/>
      <c r="D61" s="10"/>
      <c r="E61" s="118"/>
      <c r="F61" s="115"/>
      <c r="G61" s="5"/>
      <c r="H61" s="5"/>
      <c r="I61" s="10"/>
    </row>
    <row r="62" spans="2:9" ht="15.75" thickBot="1">
      <c r="B62" s="4" t="s">
        <v>31</v>
      </c>
      <c r="C62" s="9">
        <v>2100</v>
      </c>
      <c r="D62" s="9">
        <v>100</v>
      </c>
      <c r="E62" s="64">
        <v>210</v>
      </c>
      <c r="F62" s="60">
        <f>F64+F65+F67</f>
        <v>17560395.969999999</v>
      </c>
      <c r="G62" s="4"/>
      <c r="H62" s="4"/>
      <c r="I62" s="9" t="s">
        <v>8</v>
      </c>
    </row>
    <row r="63" spans="2:9">
      <c r="B63" s="5" t="s">
        <v>11</v>
      </c>
      <c r="C63" s="10"/>
      <c r="D63" s="10"/>
      <c r="E63" s="118"/>
      <c r="F63" s="115"/>
      <c r="G63" s="5"/>
      <c r="H63" s="5"/>
      <c r="I63" s="10"/>
    </row>
    <row r="64" spans="2:9" ht="15.75" thickBot="1">
      <c r="B64" s="4" t="s">
        <v>32</v>
      </c>
      <c r="C64" s="9">
        <v>2110</v>
      </c>
      <c r="D64" s="9">
        <v>111</v>
      </c>
      <c r="E64" s="95">
        <v>211</v>
      </c>
      <c r="F64" s="60">
        <f>Свод!S3+Свод!H3</f>
        <v>13303549.970000001</v>
      </c>
      <c r="G64" s="4"/>
      <c r="H64" s="4"/>
      <c r="I64" s="9" t="s">
        <v>8</v>
      </c>
    </row>
    <row r="65" spans="2:9" ht="15.75" thickBot="1">
      <c r="B65" s="4" t="s">
        <v>33</v>
      </c>
      <c r="C65" s="9">
        <v>2120</v>
      </c>
      <c r="D65" s="9">
        <v>112</v>
      </c>
      <c r="E65" s="95">
        <v>212</v>
      </c>
      <c r="F65" s="60">
        <f>Свод!P3+Свод!F3+Свод!AA3</f>
        <v>239175</v>
      </c>
      <c r="G65" s="4"/>
      <c r="H65" s="4"/>
      <c r="I65" s="9" t="s">
        <v>8</v>
      </c>
    </row>
    <row r="66" spans="2:9" ht="26.25" thickBot="1">
      <c r="B66" s="4" t="s">
        <v>34</v>
      </c>
      <c r="C66" s="9">
        <v>2130</v>
      </c>
      <c r="D66" s="9">
        <v>113</v>
      </c>
      <c r="E66" s="64">
        <v>213</v>
      </c>
      <c r="F66" s="60"/>
      <c r="G66" s="4"/>
      <c r="H66" s="4"/>
      <c r="I66" s="9" t="s">
        <v>8</v>
      </c>
    </row>
    <row r="67" spans="2:9" ht="26.25" thickBot="1">
      <c r="B67" s="4" t="s">
        <v>35</v>
      </c>
      <c r="C67" s="9">
        <v>2140</v>
      </c>
      <c r="D67" s="9">
        <v>119</v>
      </c>
      <c r="E67" s="68">
        <v>213</v>
      </c>
      <c r="F67" s="166">
        <f>F69</f>
        <v>4017670.9999999981</v>
      </c>
      <c r="G67" s="4"/>
      <c r="H67" s="4"/>
      <c r="I67" s="9" t="s">
        <v>8</v>
      </c>
    </row>
    <row r="68" spans="2:9">
      <c r="B68" s="5" t="s">
        <v>11</v>
      </c>
      <c r="C68" s="10"/>
      <c r="D68" s="10"/>
      <c r="E68" s="118"/>
      <c r="F68" s="115"/>
      <c r="G68" s="5"/>
      <c r="H68" s="5"/>
      <c r="I68" s="12" t="s">
        <v>8</v>
      </c>
    </row>
    <row r="69" spans="2:9" ht="15.75" thickBot="1">
      <c r="B69" s="4" t="s">
        <v>36</v>
      </c>
      <c r="C69" s="9">
        <v>2141</v>
      </c>
      <c r="D69" s="9">
        <v>119</v>
      </c>
      <c r="E69" s="95">
        <v>213</v>
      </c>
      <c r="F69" s="60">
        <f>Свод!I3+Свод!T3</f>
        <v>4017670.9999999981</v>
      </c>
      <c r="G69" s="4"/>
      <c r="H69" s="4"/>
      <c r="I69" s="11"/>
    </row>
    <row r="70" spans="2:9" ht="15.75" thickBot="1">
      <c r="B70" s="4" t="s">
        <v>37</v>
      </c>
      <c r="C70" s="9">
        <v>2142</v>
      </c>
      <c r="D70" s="9">
        <v>119</v>
      </c>
      <c r="E70" s="64"/>
      <c r="F70" s="4"/>
      <c r="G70" s="4"/>
      <c r="H70" s="4"/>
      <c r="I70" s="9" t="s">
        <v>8</v>
      </c>
    </row>
    <row r="71" spans="2:9">
      <c r="B71" s="6"/>
      <c r="E71" s="35"/>
    </row>
    <row r="72" spans="2:9" ht="15.75" thickBot="1">
      <c r="B72" s="6"/>
      <c r="E72" s="35"/>
    </row>
    <row r="73" spans="2:9" ht="26.25" customHeight="1" thickBot="1">
      <c r="B73" s="236" t="s">
        <v>0</v>
      </c>
      <c r="C73" s="230" t="s">
        <v>1</v>
      </c>
      <c r="D73" s="230" t="s">
        <v>2</v>
      </c>
      <c r="E73" s="119" t="s">
        <v>3</v>
      </c>
      <c r="F73" s="234" t="s">
        <v>5</v>
      </c>
      <c r="G73" s="235"/>
      <c r="H73" s="235"/>
      <c r="I73" s="235"/>
    </row>
    <row r="74" spans="2:9" ht="51.75" thickBot="1">
      <c r="B74" s="237"/>
      <c r="C74" s="231"/>
      <c r="D74" s="231"/>
      <c r="E74" s="117" t="s">
        <v>4</v>
      </c>
      <c r="F74" s="209" t="s">
        <v>267</v>
      </c>
      <c r="G74" s="209" t="s">
        <v>265</v>
      </c>
      <c r="H74" s="209" t="s">
        <v>266</v>
      </c>
      <c r="I74" s="3" t="s">
        <v>6</v>
      </c>
    </row>
    <row r="75" spans="2:9" ht="15.75" thickBot="1">
      <c r="B75" s="2">
        <v>1</v>
      </c>
      <c r="C75" s="2">
        <v>2</v>
      </c>
      <c r="D75" s="2">
        <v>3</v>
      </c>
      <c r="E75" s="117">
        <v>4</v>
      </c>
      <c r="F75" s="2">
        <v>5</v>
      </c>
      <c r="G75" s="2">
        <v>6</v>
      </c>
      <c r="H75" s="2">
        <v>7</v>
      </c>
      <c r="I75" s="3">
        <v>8</v>
      </c>
    </row>
    <row r="76" spans="2:9" ht="26.25" thickBot="1">
      <c r="B76" s="161" t="s">
        <v>38</v>
      </c>
      <c r="C76" s="156">
        <v>2150</v>
      </c>
      <c r="D76" s="156">
        <v>131</v>
      </c>
      <c r="E76" s="171"/>
      <c r="F76" s="60"/>
      <c r="G76" s="4"/>
      <c r="H76" s="4"/>
      <c r="I76" s="9" t="s">
        <v>8</v>
      </c>
    </row>
    <row r="77" spans="2:9" ht="24" customHeight="1" thickBot="1">
      <c r="B77" s="161" t="s">
        <v>229</v>
      </c>
      <c r="C77" s="156">
        <v>2160</v>
      </c>
      <c r="D77" s="156">
        <v>133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39</v>
      </c>
      <c r="C78" s="156">
        <v>2170</v>
      </c>
      <c r="D78" s="156">
        <v>134</v>
      </c>
      <c r="E78" s="171"/>
      <c r="F78" s="60"/>
      <c r="G78" s="4"/>
      <c r="H78" s="4"/>
      <c r="I78" s="9" t="s">
        <v>8</v>
      </c>
    </row>
    <row r="79" spans="2:9" ht="25.5">
      <c r="B79" s="155" t="s">
        <v>40</v>
      </c>
      <c r="C79" s="174">
        <v>2180</v>
      </c>
      <c r="D79" s="174">
        <v>139</v>
      </c>
      <c r="E79" s="175"/>
      <c r="F79" s="115"/>
      <c r="G79" s="5"/>
      <c r="H79" s="5"/>
      <c r="I79" s="10"/>
    </row>
    <row r="80" spans="2:9" ht="15.75" thickBot="1">
      <c r="B80" s="161" t="s">
        <v>11</v>
      </c>
      <c r="C80" s="156">
        <v>2181</v>
      </c>
      <c r="D80" s="156">
        <v>139</v>
      </c>
      <c r="E80" s="171"/>
      <c r="F80" s="60"/>
      <c r="G80" s="4"/>
      <c r="H80" s="4"/>
      <c r="I80" s="9" t="s">
        <v>8</v>
      </c>
    </row>
    <row r="81" spans="2:9" ht="15.75" thickBot="1">
      <c r="B81" s="161" t="s">
        <v>41</v>
      </c>
      <c r="C81" s="156"/>
      <c r="D81" s="156"/>
      <c r="E81" s="171"/>
      <c r="F81" s="60"/>
      <c r="G81" s="4"/>
      <c r="H81" s="4"/>
      <c r="I81" s="9" t="s">
        <v>8</v>
      </c>
    </row>
    <row r="82" spans="2:9" ht="15.75" thickBot="1">
      <c r="B82" s="161" t="s">
        <v>42</v>
      </c>
      <c r="C82" s="156">
        <v>2200</v>
      </c>
      <c r="D82" s="156">
        <v>300</v>
      </c>
      <c r="E82" s="171">
        <v>262</v>
      </c>
      <c r="F82" s="60">
        <f>F86</f>
        <v>0</v>
      </c>
      <c r="G82" s="4"/>
      <c r="H82" s="4"/>
      <c r="I82" s="9" t="s">
        <v>8</v>
      </c>
    </row>
    <row r="83" spans="2:9">
      <c r="B83" s="155" t="s">
        <v>11</v>
      </c>
      <c r="C83" s="157"/>
      <c r="D83" s="157"/>
      <c r="E83" s="175"/>
      <c r="F83" s="115"/>
      <c r="G83" s="5"/>
      <c r="H83" s="5"/>
      <c r="I83" s="12" t="s">
        <v>8</v>
      </c>
    </row>
    <row r="84" spans="2:9" ht="26.25" thickBot="1">
      <c r="B84" s="161" t="s">
        <v>43</v>
      </c>
      <c r="C84" s="156">
        <v>2210</v>
      </c>
      <c r="D84" s="156">
        <v>320</v>
      </c>
      <c r="E84" s="171">
        <v>262</v>
      </c>
      <c r="F84" s="60">
        <f>F86</f>
        <v>0</v>
      </c>
      <c r="G84" s="4"/>
      <c r="H84" s="4"/>
      <c r="I84" s="11"/>
    </row>
    <row r="85" spans="2:9">
      <c r="B85" s="155" t="s">
        <v>28</v>
      </c>
      <c r="C85" s="157"/>
      <c r="D85" s="157"/>
      <c r="E85" s="175"/>
      <c r="F85" s="115"/>
      <c r="G85" s="5"/>
      <c r="H85" s="5"/>
      <c r="I85" s="10"/>
    </row>
    <row r="86" spans="2:9" ht="26.25" thickBot="1">
      <c r="B86" s="161" t="s">
        <v>44</v>
      </c>
      <c r="C86" s="156">
        <v>2211</v>
      </c>
      <c r="D86" s="156">
        <v>321</v>
      </c>
      <c r="E86" s="176">
        <v>262</v>
      </c>
      <c r="F86" s="60">
        <f>Свод!G3</f>
        <v>0</v>
      </c>
      <c r="G86" s="4"/>
      <c r="H86" s="4"/>
      <c r="I86" s="9" t="s">
        <v>8</v>
      </c>
    </row>
    <row r="87" spans="2:9" ht="15.75" thickBot="1">
      <c r="B87" s="161"/>
      <c r="C87" s="160"/>
      <c r="D87" s="160"/>
      <c r="E87" s="171"/>
      <c r="F87" s="60"/>
      <c r="G87" s="4"/>
      <c r="H87" s="4"/>
      <c r="I87" s="11"/>
    </row>
    <row r="88" spans="2:9" ht="26.25" thickBot="1">
      <c r="B88" s="161" t="s">
        <v>45</v>
      </c>
      <c r="C88" s="156">
        <v>2220</v>
      </c>
      <c r="D88" s="156">
        <v>340</v>
      </c>
      <c r="E88" s="171"/>
      <c r="F88" s="60"/>
      <c r="G88" s="4"/>
      <c r="H88" s="4"/>
      <c r="I88" s="9" t="s">
        <v>8</v>
      </c>
    </row>
    <row r="89" spans="2:9" ht="39" thickBot="1">
      <c r="B89" s="161" t="s">
        <v>46</v>
      </c>
      <c r="C89" s="156">
        <v>2230</v>
      </c>
      <c r="D89" s="156">
        <v>350</v>
      </c>
      <c r="E89" s="171"/>
      <c r="F89" s="60"/>
      <c r="G89" s="4"/>
      <c r="H89" s="4"/>
      <c r="I89" s="9" t="s">
        <v>8</v>
      </c>
    </row>
    <row r="90" spans="2:9" ht="26.25" thickBot="1">
      <c r="B90" s="161" t="s">
        <v>47</v>
      </c>
      <c r="C90" s="156">
        <v>2240</v>
      </c>
      <c r="D90" s="156">
        <v>360</v>
      </c>
      <c r="E90" s="171"/>
      <c r="F90" s="60"/>
      <c r="G90" s="4"/>
      <c r="H90" s="4"/>
      <c r="I90" s="9" t="s">
        <v>8</v>
      </c>
    </row>
    <row r="91" spans="2:9" ht="15.75" thickBot="1">
      <c r="B91" s="161" t="s">
        <v>48</v>
      </c>
      <c r="C91" s="156">
        <v>2300</v>
      </c>
      <c r="D91" s="156">
        <v>850</v>
      </c>
      <c r="E91" s="171">
        <v>290</v>
      </c>
      <c r="F91" s="60">
        <f>F93+F94+F95</f>
        <v>6000</v>
      </c>
      <c r="G91" s="4"/>
      <c r="H91" s="4"/>
      <c r="I91" s="9" t="s">
        <v>8</v>
      </c>
    </row>
    <row r="92" spans="2:9">
      <c r="B92" s="155" t="s">
        <v>28</v>
      </c>
      <c r="C92" s="157"/>
      <c r="D92" s="157"/>
      <c r="E92" s="175"/>
      <c r="F92" s="115"/>
      <c r="G92" s="5"/>
      <c r="H92" s="5"/>
      <c r="I92" s="12"/>
    </row>
    <row r="93" spans="2:9" ht="15.75" thickBot="1">
      <c r="B93" s="161" t="s">
        <v>49</v>
      </c>
      <c r="C93" s="156">
        <v>2310</v>
      </c>
      <c r="D93" s="156">
        <v>851</v>
      </c>
      <c r="E93" s="176">
        <v>291</v>
      </c>
      <c r="F93" s="60">
        <f>Свод!J3</f>
        <v>0</v>
      </c>
      <c r="G93" s="4"/>
      <c r="H93" s="4"/>
      <c r="I93" s="9" t="s">
        <v>8</v>
      </c>
    </row>
    <row r="94" spans="2:9" ht="26.25" thickBot="1">
      <c r="B94" s="161" t="s">
        <v>50</v>
      </c>
      <c r="C94" s="156">
        <v>2320</v>
      </c>
      <c r="D94" s="156">
        <v>852</v>
      </c>
      <c r="E94" s="176">
        <v>292</v>
      </c>
      <c r="F94" s="60">
        <f>Свод!K3</f>
        <v>0</v>
      </c>
      <c r="G94" s="4"/>
      <c r="H94" s="4"/>
      <c r="I94" s="9" t="s">
        <v>8</v>
      </c>
    </row>
    <row r="95" spans="2:9" ht="15.75" thickBot="1">
      <c r="B95" s="161" t="s">
        <v>51</v>
      </c>
      <c r="C95" s="156">
        <v>2330</v>
      </c>
      <c r="D95" s="156">
        <v>853</v>
      </c>
      <c r="E95" s="176">
        <v>293</v>
      </c>
      <c r="F95" s="60">
        <f>Свод!L3</f>
        <v>6000</v>
      </c>
      <c r="G95" s="4"/>
      <c r="H95" s="4"/>
      <c r="I95" s="9" t="s">
        <v>8</v>
      </c>
    </row>
    <row r="96" spans="2:9" ht="15.75" thickBot="1">
      <c r="B96" s="161" t="s">
        <v>52</v>
      </c>
      <c r="C96" s="156">
        <v>2400</v>
      </c>
      <c r="D96" s="156" t="s">
        <v>8</v>
      </c>
      <c r="E96" s="171"/>
      <c r="F96" s="60"/>
      <c r="G96" s="4"/>
      <c r="H96" s="4"/>
      <c r="I96" s="9" t="s">
        <v>8</v>
      </c>
    </row>
    <row r="97" spans="2:9">
      <c r="B97" s="155" t="s">
        <v>28</v>
      </c>
      <c r="C97" s="157"/>
      <c r="D97" s="157"/>
      <c r="E97" s="175"/>
      <c r="F97" s="115"/>
      <c r="G97" s="5"/>
      <c r="H97" s="5"/>
      <c r="I97" s="10"/>
    </row>
    <row r="98" spans="2:9" ht="15.75" thickBot="1">
      <c r="B98" s="161" t="s">
        <v>230</v>
      </c>
      <c r="C98" s="156">
        <v>2410</v>
      </c>
      <c r="D98" s="156">
        <v>613</v>
      </c>
      <c r="E98" s="171"/>
      <c r="F98" s="115"/>
      <c r="G98" s="5"/>
      <c r="H98" s="5"/>
      <c r="I98" s="10"/>
    </row>
    <row r="99" spans="2:9" ht="15.75" thickBot="1">
      <c r="B99" s="161" t="s">
        <v>231</v>
      </c>
      <c r="C99" s="156">
        <v>2420</v>
      </c>
      <c r="D99" s="156">
        <v>623</v>
      </c>
      <c r="E99" s="171"/>
      <c r="F99" s="115"/>
      <c r="G99" s="5"/>
      <c r="H99" s="5"/>
      <c r="I99" s="10"/>
    </row>
    <row r="100" spans="2:9" ht="26.25" thickBot="1">
      <c r="B100" s="161" t="s">
        <v>232</v>
      </c>
      <c r="C100" s="156">
        <v>2430</v>
      </c>
      <c r="D100" s="156">
        <v>634</v>
      </c>
      <c r="E100" s="171"/>
      <c r="F100" s="115"/>
      <c r="G100" s="5"/>
      <c r="H100" s="5"/>
      <c r="I100" s="10"/>
    </row>
    <row r="101" spans="2:9" ht="15.75" thickBot="1">
      <c r="B101" s="161" t="s">
        <v>53</v>
      </c>
      <c r="C101" s="156">
        <v>2440</v>
      </c>
      <c r="D101" s="156">
        <v>810</v>
      </c>
      <c r="E101" s="171"/>
      <c r="F101" s="60"/>
      <c r="G101" s="4"/>
      <c r="H101" s="4"/>
      <c r="I101" s="9" t="s">
        <v>8</v>
      </c>
    </row>
    <row r="102" spans="2:9" ht="15.75" thickBot="1">
      <c r="B102" s="161" t="s">
        <v>54</v>
      </c>
      <c r="C102" s="156">
        <v>2450</v>
      </c>
      <c r="D102" s="156">
        <v>862</v>
      </c>
      <c r="E102" s="171"/>
      <c r="F102" s="60"/>
      <c r="G102" s="4"/>
      <c r="H102" s="4"/>
      <c r="I102" s="9" t="s">
        <v>8</v>
      </c>
    </row>
    <row r="103" spans="2:9" ht="26.25" thickBot="1">
      <c r="B103" s="161" t="s">
        <v>55</v>
      </c>
      <c r="C103" s="156">
        <v>2460</v>
      </c>
      <c r="D103" s="156">
        <v>863</v>
      </c>
      <c r="E103" s="171"/>
      <c r="F103" s="60"/>
      <c r="G103" s="4"/>
      <c r="H103" s="4"/>
      <c r="I103" s="9" t="s">
        <v>8</v>
      </c>
    </row>
    <row r="104" spans="2:9" ht="15.75" thickBot="1">
      <c r="B104" s="4" t="s">
        <v>56</v>
      </c>
      <c r="C104" s="9">
        <v>2500</v>
      </c>
      <c r="D104" s="9" t="s">
        <v>8</v>
      </c>
      <c r="E104" s="64"/>
      <c r="F104" s="60"/>
      <c r="G104" s="4"/>
      <c r="H104" s="4"/>
      <c r="I104" s="9" t="s">
        <v>8</v>
      </c>
    </row>
    <row r="105" spans="2:9" ht="39" thickBot="1">
      <c r="B105" s="4" t="s">
        <v>57</v>
      </c>
      <c r="C105" s="9">
        <v>2520</v>
      </c>
      <c r="D105" s="9">
        <v>831</v>
      </c>
      <c r="E105" s="64"/>
      <c r="F105" s="60"/>
      <c r="G105" s="4"/>
      <c r="H105" s="4"/>
      <c r="I105" s="9" t="s">
        <v>8</v>
      </c>
    </row>
    <row r="106" spans="2:9" ht="15.75" thickBot="1">
      <c r="B106" s="4" t="s">
        <v>58</v>
      </c>
      <c r="C106" s="109">
        <v>2600</v>
      </c>
      <c r="D106" s="9" t="s">
        <v>8</v>
      </c>
      <c r="E106" s="64">
        <v>220</v>
      </c>
      <c r="F106" s="60">
        <f>F110+F115+F118+F117</f>
        <v>11583110.039999999</v>
      </c>
      <c r="G106" s="4"/>
      <c r="H106" s="4"/>
      <c r="I106" s="4"/>
    </row>
    <row r="107" spans="2:9">
      <c r="B107" s="5" t="s">
        <v>11</v>
      </c>
      <c r="C107" s="10"/>
      <c r="D107" s="10"/>
      <c r="E107" s="118"/>
      <c r="F107" s="115"/>
      <c r="G107" s="5"/>
      <c r="H107" s="5"/>
      <c r="I107" s="5"/>
    </row>
    <row r="108" spans="2:9" ht="26.25" thickBot="1">
      <c r="B108" s="4" t="s">
        <v>233</v>
      </c>
      <c r="C108" s="9">
        <v>2610</v>
      </c>
      <c r="D108" s="9">
        <v>241</v>
      </c>
      <c r="E108" s="64"/>
      <c r="F108" s="60"/>
      <c r="G108" s="4"/>
      <c r="H108" s="4"/>
      <c r="I108" s="4"/>
    </row>
    <row r="109" spans="2:9" ht="26.25" thickBot="1">
      <c r="B109" s="4" t="s">
        <v>59</v>
      </c>
      <c r="C109" s="9">
        <v>2620</v>
      </c>
      <c r="D109" s="9">
        <v>242</v>
      </c>
      <c r="E109" s="64"/>
      <c r="F109" s="60"/>
      <c r="G109" s="4"/>
      <c r="H109" s="4"/>
      <c r="I109" s="4"/>
    </row>
    <row r="110" spans="2:9" ht="26.25" thickBot="1">
      <c r="B110" s="4" t="s">
        <v>60</v>
      </c>
      <c r="C110" s="9">
        <v>2630</v>
      </c>
      <c r="D110" s="9">
        <v>243</v>
      </c>
      <c r="E110" s="68">
        <v>220</v>
      </c>
      <c r="F110" s="60">
        <f>Свод!Z3+Свод!M3</f>
        <v>1591283.18</v>
      </c>
      <c r="G110" s="4"/>
      <c r="H110" s="4"/>
      <c r="I110" s="4"/>
    </row>
    <row r="111" spans="2:9" ht="15.75" thickBot="1">
      <c r="B111" s="6"/>
      <c r="E111" s="35"/>
    </row>
    <row r="112" spans="2:9" ht="26.25" customHeight="1" thickBot="1">
      <c r="B112" s="236" t="s">
        <v>0</v>
      </c>
      <c r="C112" s="230" t="s">
        <v>1</v>
      </c>
      <c r="D112" s="230" t="s">
        <v>2</v>
      </c>
      <c r="E112" s="119" t="s">
        <v>3</v>
      </c>
      <c r="F112" s="234" t="s">
        <v>5</v>
      </c>
      <c r="G112" s="235"/>
      <c r="H112" s="235"/>
      <c r="I112" s="235"/>
    </row>
    <row r="113" spans="2:9" ht="51.75" thickBot="1">
      <c r="B113" s="237"/>
      <c r="C113" s="231"/>
      <c r="D113" s="231"/>
      <c r="E113" s="117" t="s">
        <v>4</v>
      </c>
      <c r="F113" s="209" t="s">
        <v>267</v>
      </c>
      <c r="G113" s="209" t="s">
        <v>265</v>
      </c>
      <c r="H113" s="209" t="s">
        <v>266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117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238</v>
      </c>
      <c r="C115" s="9">
        <v>2640</v>
      </c>
      <c r="D115" s="2">
        <v>244</v>
      </c>
      <c r="E115" s="95">
        <v>220</v>
      </c>
      <c r="F115" s="60">
        <f>Свод!D3+Свод!Q3+Свод!X3+Свод!Y3+Свод!AF3+Свод!AG3+Свод!AO3</f>
        <v>9101061.6600000001</v>
      </c>
      <c r="G115" s="4"/>
      <c r="H115" s="4"/>
      <c r="I115" s="4"/>
    </row>
    <row r="116" spans="2:9" ht="26.25" thickBot="1">
      <c r="B116" s="4" t="s">
        <v>235</v>
      </c>
      <c r="C116" s="11">
        <v>2650</v>
      </c>
      <c r="D116" s="4">
        <v>246</v>
      </c>
      <c r="E116" s="64">
        <v>220</v>
      </c>
      <c r="F116" s="60"/>
      <c r="G116" s="4"/>
      <c r="H116" s="4"/>
      <c r="I116" s="4"/>
    </row>
    <row r="117" spans="2:9" ht="15.75" thickBot="1">
      <c r="B117" s="4" t="s">
        <v>234</v>
      </c>
      <c r="C117" s="11">
        <v>2660</v>
      </c>
      <c r="D117" s="4">
        <v>247</v>
      </c>
      <c r="E117" s="64">
        <v>223</v>
      </c>
      <c r="F117" s="60">
        <f>Свод!N3</f>
        <v>890765.2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2">
        <v>400</v>
      </c>
      <c r="E118" s="64"/>
      <c r="F118" s="60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18"/>
      <c r="F119" s="11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0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0">
        <f>Свод!AC3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64"/>
      <c r="F122" s="60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18"/>
      <c r="F123" s="11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64"/>
      <c r="F124" s="60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64"/>
      <c r="F127" s="60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18"/>
      <c r="F128" s="11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64"/>
      <c r="F129" s="60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64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228" t="s">
        <v>71</v>
      </c>
      <c r="B135" s="232" t="s">
        <v>0</v>
      </c>
      <c r="C135" s="232" t="s">
        <v>72</v>
      </c>
      <c r="D135" s="232" t="s">
        <v>73</v>
      </c>
      <c r="E135" s="232" t="s">
        <v>217</v>
      </c>
      <c r="F135" s="158"/>
      <c r="G135" s="150" t="s">
        <v>5</v>
      </c>
      <c r="H135" s="151"/>
      <c r="I135" s="151"/>
      <c r="J135" s="151"/>
    </row>
    <row r="136" spans="1:12" ht="77.25" thickBot="1">
      <c r="A136" s="229"/>
      <c r="B136" s="233"/>
      <c r="C136" s="233"/>
      <c r="D136" s="233"/>
      <c r="E136" s="233"/>
      <c r="F136" s="159" t="s">
        <v>239</v>
      </c>
      <c r="G136" s="209" t="s">
        <v>267</v>
      </c>
      <c r="H136" s="209" t="s">
        <v>265</v>
      </c>
      <c r="I136" s="209" t="s">
        <v>266</v>
      </c>
      <c r="J136" s="3" t="s">
        <v>6</v>
      </c>
    </row>
    <row r="137" spans="1:12" ht="15.75" thickBot="1">
      <c r="A137" s="159">
        <v>1</v>
      </c>
      <c r="B137" s="159">
        <v>2</v>
      </c>
      <c r="C137" s="159">
        <v>3</v>
      </c>
      <c r="D137" s="159">
        <v>4</v>
      </c>
      <c r="E137" s="153" t="s">
        <v>218</v>
      </c>
      <c r="F137" s="153" t="s">
        <v>240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159">
        <v>1</v>
      </c>
      <c r="B138" s="161" t="s">
        <v>241</v>
      </c>
      <c r="C138" s="159">
        <v>26000</v>
      </c>
      <c r="D138" s="159" t="s">
        <v>8</v>
      </c>
      <c r="E138" s="154" t="s">
        <v>219</v>
      </c>
      <c r="F138" s="154" t="s">
        <v>8</v>
      </c>
      <c r="G138" s="65">
        <f>G147+G142</f>
        <v>11583110.039999999</v>
      </c>
      <c r="H138" s="4"/>
      <c r="I138" s="4"/>
      <c r="J138" s="4"/>
      <c r="L138" s="37">
        <f>F29+F31-F60</f>
        <v>0</v>
      </c>
    </row>
    <row r="139" spans="1:12">
      <c r="A139" s="155"/>
      <c r="B139" s="155" t="s">
        <v>11</v>
      </c>
      <c r="C139" s="155"/>
      <c r="D139" s="155"/>
      <c r="E139" s="155"/>
      <c r="F139" s="155"/>
      <c r="G139" s="5"/>
      <c r="H139" s="5"/>
      <c r="I139" s="5"/>
      <c r="J139" s="5"/>
      <c r="L139" s="37">
        <f>F106-G138</f>
        <v>0</v>
      </c>
    </row>
    <row r="140" spans="1:12" ht="129.75" customHeight="1" thickBot="1">
      <c r="A140" s="159" t="s">
        <v>74</v>
      </c>
      <c r="B140" s="161" t="s">
        <v>242</v>
      </c>
      <c r="C140" s="156">
        <v>26100</v>
      </c>
      <c r="D140" s="156" t="s">
        <v>8</v>
      </c>
      <c r="E140" s="156"/>
      <c r="F140" s="156" t="s">
        <v>8</v>
      </c>
      <c r="G140" s="15"/>
      <c r="H140" s="15"/>
      <c r="I140" s="15"/>
      <c r="J140" s="15"/>
    </row>
    <row r="141" spans="1:12" ht="40.5" thickBot="1">
      <c r="A141" s="159" t="s">
        <v>75</v>
      </c>
      <c r="B141" s="161" t="s">
        <v>243</v>
      </c>
      <c r="C141" s="156">
        <v>26200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76</v>
      </c>
      <c r="B142" s="161" t="s">
        <v>244</v>
      </c>
      <c r="C142" s="156">
        <v>26300</v>
      </c>
      <c r="D142" s="156" t="s">
        <v>8</v>
      </c>
      <c r="E142" s="154" t="s">
        <v>219</v>
      </c>
      <c r="F142" s="154" t="s">
        <v>8</v>
      </c>
      <c r="G142" s="15">
        <f>Свод!AM3+Свод!AN3+Свод!AQ3</f>
        <v>0</v>
      </c>
      <c r="H142" s="15"/>
      <c r="I142" s="15"/>
      <c r="J142" s="15"/>
    </row>
    <row r="143" spans="1:12" ht="15.75" thickBot="1">
      <c r="A143" s="153" t="s">
        <v>220</v>
      </c>
      <c r="B143" s="161" t="s">
        <v>221</v>
      </c>
      <c r="C143" s="156">
        <v>26310</v>
      </c>
      <c r="D143" s="156"/>
      <c r="E143" s="156" t="s">
        <v>8</v>
      </c>
      <c r="F143" s="156" t="s">
        <v>8</v>
      </c>
      <c r="G143" s="15">
        <v>0</v>
      </c>
      <c r="H143" s="15"/>
      <c r="I143" s="15"/>
      <c r="J143" s="15"/>
    </row>
    <row r="144" spans="1:12" ht="15.75" thickBot="1">
      <c r="A144" s="153" t="s">
        <v>245</v>
      </c>
      <c r="B144" s="161" t="s">
        <v>28</v>
      </c>
      <c r="C144" s="156" t="s">
        <v>223</v>
      </c>
      <c r="D144" s="156"/>
      <c r="E144" s="156"/>
      <c r="F144" s="156" t="s">
        <v>8</v>
      </c>
      <c r="G144" s="15"/>
      <c r="H144" s="15"/>
      <c r="I144" s="15"/>
      <c r="J144" s="15"/>
    </row>
    <row r="145" spans="1:10" ht="26.25" thickBot="1">
      <c r="A145" s="153" t="s">
        <v>246</v>
      </c>
      <c r="B145" s="161" t="s">
        <v>247</v>
      </c>
      <c r="C145" s="156" t="s">
        <v>248</v>
      </c>
      <c r="D145" s="156"/>
      <c r="E145" s="156"/>
      <c r="F145" s="156"/>
      <c r="G145" s="15"/>
      <c r="H145" s="15"/>
      <c r="I145" s="15"/>
      <c r="J145" s="15"/>
    </row>
    <row r="146" spans="1:10" ht="15.75" thickBot="1">
      <c r="A146" s="153" t="s">
        <v>222</v>
      </c>
      <c r="B146" s="161" t="s">
        <v>94</v>
      </c>
      <c r="C146" s="156">
        <v>26320</v>
      </c>
      <c r="D146" s="156"/>
      <c r="E146" s="156" t="s">
        <v>8</v>
      </c>
      <c r="F146" s="156" t="s">
        <v>8</v>
      </c>
      <c r="G146" s="15"/>
      <c r="H146" s="15"/>
      <c r="I146" s="15"/>
      <c r="J146" s="15"/>
    </row>
    <row r="147" spans="1:10" ht="40.5" thickBot="1">
      <c r="A147" s="159" t="s">
        <v>77</v>
      </c>
      <c r="B147" s="161" t="s">
        <v>249</v>
      </c>
      <c r="C147" s="156">
        <v>26400</v>
      </c>
      <c r="D147" s="156" t="s">
        <v>8</v>
      </c>
      <c r="E147" s="154" t="s">
        <v>219</v>
      </c>
      <c r="F147" s="156" t="s">
        <v>8</v>
      </c>
      <c r="G147" s="69">
        <f>G149+G153+G158+G165</f>
        <v>11583110.039999999</v>
      </c>
      <c r="H147" s="15"/>
      <c r="I147" s="15"/>
      <c r="J147" s="15"/>
    </row>
    <row r="148" spans="1:10">
      <c r="A148" s="155"/>
      <c r="B148" s="155" t="s">
        <v>11</v>
      </c>
      <c r="C148" s="157"/>
      <c r="D148" s="157"/>
      <c r="E148" s="157"/>
      <c r="F148" s="157"/>
      <c r="G148" s="5"/>
      <c r="H148" s="5"/>
      <c r="I148" s="5"/>
      <c r="J148" s="5"/>
    </row>
    <row r="149" spans="1:10" ht="26.25" thickBot="1">
      <c r="A149" s="153" t="s">
        <v>106</v>
      </c>
      <c r="B149" s="161" t="s">
        <v>78</v>
      </c>
      <c r="C149" s="156">
        <v>26410</v>
      </c>
      <c r="D149" s="156" t="s">
        <v>8</v>
      </c>
      <c r="E149" s="154" t="s">
        <v>219</v>
      </c>
      <c r="F149" s="156" t="s">
        <v>8</v>
      </c>
      <c r="G149" s="65">
        <f>G151</f>
        <v>4227844.95</v>
      </c>
      <c r="H149" s="4"/>
      <c r="I149" s="4"/>
      <c r="J149" s="4"/>
    </row>
    <row r="150" spans="1:10">
      <c r="A150" s="155"/>
      <c r="B150" s="155" t="s">
        <v>11</v>
      </c>
      <c r="C150" s="157"/>
      <c r="D150" s="157"/>
      <c r="E150" s="157"/>
      <c r="F150" s="157"/>
      <c r="G150" s="5"/>
      <c r="H150" s="5"/>
      <c r="I150" s="5"/>
      <c r="J150" s="5"/>
    </row>
    <row r="151" spans="1:10" ht="15.75" thickBot="1">
      <c r="A151" s="159" t="s">
        <v>79</v>
      </c>
      <c r="B151" s="161" t="s">
        <v>80</v>
      </c>
      <c r="C151" s="156">
        <v>26411</v>
      </c>
      <c r="D151" s="156" t="s">
        <v>8</v>
      </c>
      <c r="E151" s="154" t="s">
        <v>219</v>
      </c>
      <c r="F151" s="156" t="s">
        <v>8</v>
      </c>
      <c r="G151" s="65">
        <f>Свод!Q3+Свод!M3+Свод!D3-Свод!AM3+Свод!N3+Свод!Y3</f>
        <v>4227844.95</v>
      </c>
      <c r="H151" s="4"/>
      <c r="I151" s="4"/>
      <c r="J151" s="4"/>
    </row>
    <row r="152" spans="1:10" ht="15.75" thickBot="1">
      <c r="A152" s="159" t="s">
        <v>81</v>
      </c>
      <c r="B152" s="161" t="s">
        <v>250</v>
      </c>
      <c r="C152" s="156">
        <v>26412</v>
      </c>
      <c r="D152" s="156" t="s">
        <v>8</v>
      </c>
      <c r="E152" s="156"/>
      <c r="F152" s="156" t="s">
        <v>8</v>
      </c>
      <c r="G152" s="4"/>
      <c r="H152" s="4"/>
      <c r="I152" s="4"/>
      <c r="J152" s="4"/>
    </row>
    <row r="153" spans="1:10" ht="26.25" thickBot="1">
      <c r="A153" s="159" t="s">
        <v>82</v>
      </c>
      <c r="B153" s="161" t="s">
        <v>83</v>
      </c>
      <c r="C153" s="156">
        <v>26420</v>
      </c>
      <c r="D153" s="156" t="s">
        <v>8</v>
      </c>
      <c r="E153" s="154" t="s">
        <v>219</v>
      </c>
      <c r="F153" s="156" t="s">
        <v>8</v>
      </c>
      <c r="G153" s="65">
        <f>G155</f>
        <v>1591283.18</v>
      </c>
      <c r="H153" s="4"/>
      <c r="I153" s="4"/>
      <c r="J153" s="4"/>
    </row>
    <row r="154" spans="1:10">
      <c r="A154" s="155"/>
      <c r="B154" s="155" t="s">
        <v>11</v>
      </c>
      <c r="C154" s="157"/>
      <c r="D154" s="157"/>
      <c r="E154" s="157"/>
      <c r="F154" s="157"/>
      <c r="G154" s="5"/>
      <c r="H154" s="5"/>
      <c r="I154" s="5"/>
      <c r="J154" s="5"/>
    </row>
    <row r="155" spans="1:10" ht="15.75" thickBot="1">
      <c r="A155" s="159" t="s">
        <v>84</v>
      </c>
      <c r="B155" s="161" t="s">
        <v>80</v>
      </c>
      <c r="C155" s="156">
        <v>26421</v>
      </c>
      <c r="D155" s="156" t="s">
        <v>8</v>
      </c>
      <c r="E155" s="154" t="s">
        <v>219</v>
      </c>
      <c r="F155" s="156" t="s">
        <v>8</v>
      </c>
      <c r="G155" s="66">
        <f>Свод!Z3</f>
        <v>1591283.18</v>
      </c>
      <c r="H155" s="4"/>
      <c r="I155" s="4"/>
      <c r="J155" s="4"/>
    </row>
    <row r="156" spans="1:10" ht="15.75" thickBot="1">
      <c r="A156" s="159"/>
      <c r="B156" s="161" t="s">
        <v>28</v>
      </c>
      <c r="C156" s="156" t="s">
        <v>224</v>
      </c>
      <c r="D156" s="156"/>
      <c r="E156" s="156"/>
      <c r="F156" s="156" t="s">
        <v>8</v>
      </c>
      <c r="G156" s="65">
        <v>0</v>
      </c>
      <c r="H156" s="4"/>
      <c r="I156" s="4"/>
      <c r="J156" s="4"/>
    </row>
    <row r="157" spans="1:10" ht="15.75" thickBot="1">
      <c r="A157" s="159" t="s">
        <v>85</v>
      </c>
      <c r="B157" s="161" t="s">
        <v>250</v>
      </c>
      <c r="C157" s="156">
        <v>26422</v>
      </c>
      <c r="D157" s="156" t="s">
        <v>8</v>
      </c>
      <c r="E157" s="156"/>
      <c r="F157" s="156" t="s">
        <v>8</v>
      </c>
      <c r="G157" s="4"/>
      <c r="H157" s="4"/>
      <c r="I157" s="4"/>
      <c r="J157" s="4"/>
    </row>
    <row r="158" spans="1:10" ht="27.75" thickBot="1">
      <c r="A158" s="159" t="s">
        <v>86</v>
      </c>
      <c r="B158" s="161" t="s">
        <v>251</v>
      </c>
      <c r="C158" s="156">
        <v>26430</v>
      </c>
      <c r="D158" s="156" t="s">
        <v>8</v>
      </c>
      <c r="E158" s="156"/>
      <c r="F158" s="156" t="s">
        <v>8</v>
      </c>
      <c r="G158" s="60">
        <f>Свод!AC3</f>
        <v>0</v>
      </c>
      <c r="H158" s="4"/>
      <c r="I158" s="4"/>
      <c r="J158" s="4"/>
    </row>
    <row r="159" spans="1:10" ht="15.75" thickBot="1">
      <c r="A159" s="159" t="s">
        <v>252</v>
      </c>
      <c r="B159" s="161" t="s">
        <v>28</v>
      </c>
      <c r="C159" s="156" t="s">
        <v>225</v>
      </c>
      <c r="D159" s="156"/>
      <c r="E159" s="156"/>
      <c r="F159" s="156" t="s">
        <v>8</v>
      </c>
      <c r="G159" s="60"/>
      <c r="H159" s="4"/>
      <c r="I159" s="4"/>
      <c r="J159" s="4"/>
    </row>
    <row r="160" spans="1:10" ht="26.25" thickBot="1">
      <c r="A160" s="159" t="s">
        <v>253</v>
      </c>
      <c r="B160" s="161" t="s">
        <v>247</v>
      </c>
      <c r="C160" s="156" t="s">
        <v>254</v>
      </c>
      <c r="D160" s="156"/>
      <c r="E160" s="156"/>
      <c r="F160" s="156"/>
      <c r="G160" s="60"/>
      <c r="H160" s="4"/>
      <c r="I160" s="4"/>
      <c r="J160" s="4"/>
    </row>
    <row r="161" spans="1:10" ht="15.75" thickBot="1">
      <c r="A161" s="159" t="s">
        <v>87</v>
      </c>
      <c r="B161" s="161" t="s">
        <v>88</v>
      </c>
      <c r="C161" s="156">
        <v>26440</v>
      </c>
      <c r="D161" s="156" t="s">
        <v>8</v>
      </c>
      <c r="E161" s="156"/>
      <c r="F161" s="156" t="s">
        <v>8</v>
      </c>
      <c r="G161" s="4"/>
      <c r="H161" s="4"/>
      <c r="I161" s="4"/>
      <c r="J161" s="4"/>
    </row>
    <row r="162" spans="1:10">
      <c r="A162" s="155"/>
      <c r="B162" s="155" t="s">
        <v>11</v>
      </c>
      <c r="C162" s="157"/>
      <c r="D162" s="157"/>
      <c r="E162" s="157"/>
      <c r="F162" s="157"/>
      <c r="G162" s="5"/>
      <c r="H162" s="5"/>
      <c r="I162" s="5"/>
      <c r="J162" s="5"/>
    </row>
    <row r="163" spans="1:10" ht="15.75" thickBot="1">
      <c r="A163" s="159" t="s">
        <v>89</v>
      </c>
      <c r="B163" s="161" t="s">
        <v>80</v>
      </c>
      <c r="C163" s="156">
        <v>26441</v>
      </c>
      <c r="D163" s="156" t="s">
        <v>8</v>
      </c>
      <c r="E163" s="156"/>
      <c r="F163" s="156" t="s">
        <v>8</v>
      </c>
      <c r="G163" s="4"/>
      <c r="H163" s="4"/>
      <c r="I163" s="4"/>
      <c r="J163" s="4"/>
    </row>
    <row r="164" spans="1:10" ht="15.75" thickBot="1">
      <c r="A164" s="159" t="s">
        <v>90</v>
      </c>
      <c r="B164" s="161" t="s">
        <v>250</v>
      </c>
      <c r="C164" s="156">
        <v>26442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91</v>
      </c>
      <c r="B165" s="161" t="s">
        <v>92</v>
      </c>
      <c r="C165" s="156">
        <v>26450</v>
      </c>
      <c r="D165" s="156" t="s">
        <v>8</v>
      </c>
      <c r="E165" s="154" t="s">
        <v>219</v>
      </c>
      <c r="F165" s="156" t="s">
        <v>8</v>
      </c>
      <c r="G165" s="65">
        <f>G171</f>
        <v>5763981.9100000001</v>
      </c>
      <c r="H165" s="4"/>
      <c r="I165" s="4"/>
      <c r="J165" s="4"/>
    </row>
    <row r="166" spans="1:10" ht="15.75" thickBot="1">
      <c r="A166" s="187"/>
    </row>
    <row r="167" spans="1:10" ht="15.75" customHeight="1" thickBot="1">
      <c r="A167" s="228" t="s">
        <v>71</v>
      </c>
      <c r="B167" s="232" t="s">
        <v>0</v>
      </c>
      <c r="C167" s="232" t="s">
        <v>72</v>
      </c>
      <c r="D167" s="232" t="s">
        <v>73</v>
      </c>
      <c r="E167" s="232" t="s">
        <v>217</v>
      </c>
      <c r="F167" s="158"/>
      <c r="G167" s="185" t="s">
        <v>5</v>
      </c>
      <c r="H167" s="186"/>
      <c r="I167" s="186"/>
      <c r="J167" s="186"/>
    </row>
    <row r="168" spans="1:10" ht="77.25" thickBot="1">
      <c r="A168" s="229"/>
      <c r="B168" s="233"/>
      <c r="C168" s="233"/>
      <c r="D168" s="233"/>
      <c r="E168" s="233"/>
      <c r="F168" s="159" t="s">
        <v>239</v>
      </c>
      <c r="G168" s="209" t="s">
        <v>267</v>
      </c>
      <c r="H168" s="209" t="s">
        <v>265</v>
      </c>
      <c r="I168" s="209" t="s">
        <v>266</v>
      </c>
      <c r="J168" s="3" t="s">
        <v>6</v>
      </c>
    </row>
    <row r="169" spans="1:10" ht="15.75" thickBot="1">
      <c r="A169" s="159">
        <v>1</v>
      </c>
      <c r="B169" s="159">
        <v>2</v>
      </c>
      <c r="C169" s="159">
        <v>3</v>
      </c>
      <c r="D169" s="159">
        <v>4</v>
      </c>
      <c r="E169" s="159"/>
      <c r="F169" s="159"/>
      <c r="G169" s="2">
        <v>5</v>
      </c>
      <c r="H169" s="2">
        <v>6</v>
      </c>
      <c r="I169" s="2">
        <v>7</v>
      </c>
      <c r="J169" s="3">
        <v>8</v>
      </c>
    </row>
    <row r="170" spans="1:10">
      <c r="A170" s="155"/>
      <c r="B170" s="155" t="s">
        <v>11</v>
      </c>
      <c r="C170" s="155"/>
      <c r="D170" s="157"/>
      <c r="E170" s="157"/>
      <c r="F170" s="157"/>
      <c r="G170" s="5"/>
      <c r="H170" s="5"/>
      <c r="I170" s="5"/>
      <c r="J170" s="5"/>
    </row>
    <row r="171" spans="1:10" ht="15.75" thickBot="1">
      <c r="A171" s="159" t="s">
        <v>255</v>
      </c>
      <c r="B171" s="161" t="s">
        <v>80</v>
      </c>
      <c r="C171" s="156">
        <v>26451</v>
      </c>
      <c r="D171" s="156" t="s">
        <v>8</v>
      </c>
      <c r="E171" s="154" t="s">
        <v>219</v>
      </c>
      <c r="F171" s="156" t="s">
        <v>8</v>
      </c>
      <c r="G171" s="65">
        <f>Свод!AF3+Свод!AG3+Свод!AO3</f>
        <v>5763981.9100000001</v>
      </c>
      <c r="H171" s="4"/>
      <c r="I171" s="4"/>
      <c r="J171" s="4"/>
    </row>
    <row r="172" spans="1:10" ht="15.75" thickBot="1">
      <c r="A172" s="159" t="s">
        <v>256</v>
      </c>
      <c r="B172" s="161" t="s">
        <v>28</v>
      </c>
      <c r="C172" s="156">
        <v>26451.1</v>
      </c>
      <c r="D172" s="156"/>
      <c r="E172" s="156"/>
      <c r="F172" s="156" t="s">
        <v>8</v>
      </c>
      <c r="G172" s="65"/>
      <c r="H172" s="4"/>
      <c r="I172" s="4"/>
      <c r="J172" s="4"/>
    </row>
    <row r="173" spans="1:10" ht="26.25" thickBot="1">
      <c r="A173" s="159" t="s">
        <v>257</v>
      </c>
      <c r="B173" s="161" t="s">
        <v>247</v>
      </c>
      <c r="C173" s="156" t="s">
        <v>258</v>
      </c>
      <c r="D173" s="156"/>
      <c r="E173" s="156"/>
      <c r="F173" s="156"/>
      <c r="G173" s="65"/>
      <c r="H173" s="4"/>
      <c r="I173" s="4"/>
      <c r="J173" s="4"/>
    </row>
    <row r="174" spans="1:10" ht="15.75" thickBot="1">
      <c r="A174" s="159" t="s">
        <v>93</v>
      </c>
      <c r="B174" s="161" t="s">
        <v>94</v>
      </c>
      <c r="C174" s="156">
        <v>26452</v>
      </c>
      <c r="D174" s="156" t="s">
        <v>8</v>
      </c>
      <c r="E174" s="156"/>
      <c r="F174" s="156" t="s">
        <v>8</v>
      </c>
      <c r="G174" s="4"/>
      <c r="H174" s="4"/>
      <c r="I174" s="4"/>
      <c r="J174" s="4"/>
    </row>
    <row r="175" spans="1:10" ht="40.5" thickBot="1">
      <c r="A175" s="159" t="s">
        <v>95</v>
      </c>
      <c r="B175" s="161" t="s">
        <v>259</v>
      </c>
      <c r="C175" s="156">
        <v>26500</v>
      </c>
      <c r="D175" s="156" t="s">
        <v>8</v>
      </c>
      <c r="E175" s="154" t="s">
        <v>219</v>
      </c>
      <c r="F175" s="156" t="s">
        <v>8</v>
      </c>
      <c r="G175" s="65">
        <f>G147</f>
        <v>11583110.039999999</v>
      </c>
      <c r="H175" s="4"/>
      <c r="I175" s="4"/>
      <c r="J175" s="4"/>
    </row>
    <row r="176" spans="1:10" ht="15.75" thickBot="1">
      <c r="A176" s="153" t="s">
        <v>207</v>
      </c>
      <c r="B176" s="161" t="s">
        <v>96</v>
      </c>
      <c r="C176" s="156" t="s">
        <v>208</v>
      </c>
      <c r="D176" s="160">
        <v>2023</v>
      </c>
      <c r="E176" s="154" t="s">
        <v>219</v>
      </c>
      <c r="F176" s="156" t="s">
        <v>8</v>
      </c>
      <c r="G176" s="65">
        <f>G175</f>
        <v>11583110.039999999</v>
      </c>
      <c r="H176" s="4"/>
      <c r="I176" s="4"/>
      <c r="J176" s="4"/>
    </row>
    <row r="177" spans="1:10" ht="39" thickBot="1">
      <c r="A177" s="159" t="s">
        <v>97</v>
      </c>
      <c r="B177" s="161" t="s">
        <v>98</v>
      </c>
      <c r="C177" s="156">
        <v>26600</v>
      </c>
      <c r="D177" s="156" t="s">
        <v>8</v>
      </c>
      <c r="E177" s="156"/>
      <c r="F177" s="156" t="s">
        <v>8</v>
      </c>
      <c r="G177" s="4"/>
      <c r="H177" s="4"/>
      <c r="I177" s="4"/>
      <c r="J177" s="4"/>
    </row>
    <row r="178" spans="1:10" ht="15.75" thickBot="1">
      <c r="A178" s="161"/>
      <c r="B178" s="161" t="s">
        <v>96</v>
      </c>
      <c r="C178" s="156">
        <v>26610</v>
      </c>
      <c r="D178" s="160"/>
      <c r="E178" s="160"/>
      <c r="F178" s="156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99</v>
      </c>
    </row>
    <row r="181" spans="1:10">
      <c r="A181" s="7" t="s">
        <v>185</v>
      </c>
    </row>
    <row r="182" spans="1:10">
      <c r="A182" s="7" t="s">
        <v>100</v>
      </c>
    </row>
    <row r="183" spans="1:10">
      <c r="A183" s="7"/>
    </row>
    <row r="184" spans="1:10">
      <c r="A184" s="7" t="s">
        <v>142</v>
      </c>
      <c r="B184" s="81"/>
    </row>
    <row r="185" spans="1:10">
      <c r="A185" s="7" t="s">
        <v>141</v>
      </c>
    </row>
    <row r="186" spans="1:10">
      <c r="A186" s="7" t="str">
        <f>D8</f>
        <v>01 сентября 2023</v>
      </c>
    </row>
    <row r="187" spans="1:10">
      <c r="A187" s="6"/>
    </row>
    <row r="188" spans="1:10">
      <c r="A188" s="6"/>
    </row>
  </sheetData>
  <mergeCells count="28">
    <mergeCell ref="F112:I112"/>
    <mergeCell ref="B112:B113"/>
    <mergeCell ref="B10:F10"/>
    <mergeCell ref="F26:I26"/>
    <mergeCell ref="F36:I36"/>
    <mergeCell ref="F73:I73"/>
    <mergeCell ref="D26:D27"/>
    <mergeCell ref="C36:C37"/>
    <mergeCell ref="C73:C74"/>
    <mergeCell ref="D36:D37"/>
    <mergeCell ref="B26:B27"/>
    <mergeCell ref="C26:C27"/>
    <mergeCell ref="E36:E37"/>
    <mergeCell ref="B73:B74"/>
    <mergeCell ref="D73:D74"/>
    <mergeCell ref="B36:B37"/>
    <mergeCell ref="A167:A168"/>
    <mergeCell ref="C112:C113"/>
    <mergeCell ref="D112:D113"/>
    <mergeCell ref="E167:E168"/>
    <mergeCell ref="B167:B168"/>
    <mergeCell ref="C167:C168"/>
    <mergeCell ref="D167:D168"/>
    <mergeCell ref="A135:A136"/>
    <mergeCell ref="C135:C136"/>
    <mergeCell ref="D135:D136"/>
    <mergeCell ref="B135:B136"/>
    <mergeCell ref="E135:E136"/>
  </mergeCells>
  <phoneticPr fontId="26" type="noConversion"/>
  <pageMargins left="0" right="0" top="0.35433070866141736" bottom="0.27559055118110237" header="0" footer="0"/>
  <pageSetup paperSize="9" scale="72" fitToHeight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70" workbookViewId="0">
      <selection activeCell="M183" sqref="M18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9105010027</v>
      </c>
    </row>
    <row r="21" spans="2:9" ht="40.5">
      <c r="B21" s="110" t="s">
        <v>204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Свод!AP21</f>
        <v>107603.58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14332996.6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13842996.6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Свод!V21</f>
        <v>10768718.6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Свод!AF21</f>
        <v>3074278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Свод!AG21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490000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Свод!AB21</f>
        <v>490000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Свод!AC21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14440600.18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9171368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Свод!S21+Свод!H21</f>
        <v>6962806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Свод!P21+Свод!F21+Свод!AA21</f>
        <v>105795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2102767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Свод!I21+Свод!T21</f>
        <v>2102767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Свод!G21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3250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Свод!J21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Свод!K21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Свод!L21</f>
        <v>3250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5265982.1800000006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4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4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89">
        <f>Свод!Z21+Свод!M21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Свод!D21+Свод!Q21+Свод!X21+Свод!Y21+Свод!AF21+Свод!AG21+Свод!AO21</f>
        <v>5132478.9400000004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Свод!N21</f>
        <v>133503.24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Свод!AC21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5265982.18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5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14">
        <f>Свод!AM21+Свод!AN21+Свод!AQ21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4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4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4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4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5265982.18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5">
        <f>G152</f>
        <v>2084100.6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7">
        <f>Свод!Q21+Свод!M21+Свод!D21-Свод!AM21+F118+Свод!Y21</f>
        <v>2084100.6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4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Свод!Z21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4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Свод!AC21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4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4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3181881.58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Свод!AF21+Свод!AG21-Свод!AQ21+Свод!AO21</f>
        <v>3181881.58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5265982.18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5265982.18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0" fitToHeight="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L139" sqref="L139:L14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9105008613</v>
      </c>
    </row>
    <row r="21" spans="2:9" ht="40.5">
      <c r="B21" s="110" t="s">
        <v>205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Свод!AP22</f>
        <v>5261.66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7394566.9299999997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6888566.9299999997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Свод!V22</f>
        <v>5477422.9299999997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Свод!AF22</f>
        <v>1411144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Свод!AG22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506000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Свод!AB22</f>
        <v>506000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Свод!AC22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4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4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4"/>
      <c r="G55" s="4"/>
      <c r="H55" s="4"/>
      <c r="I55" s="4"/>
    </row>
    <row r="56" spans="2:11" ht="15.75" thickBot="1">
      <c r="B56" s="161"/>
      <c r="C56" s="160"/>
      <c r="D56" s="160"/>
      <c r="E56" s="171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7399828.5899999999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4733258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Свод!S22+Свод!H22</f>
        <v>3601884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Свод!P22+Свод!F22+Свод!AA22</f>
        <v>43605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1087769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Свод!I22+Свод!T22</f>
        <v>1087769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Свод!G22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1915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Свод!J22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Свод!K22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Свод!L22</f>
        <v>1915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2664655.59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Свод!Z22+Свод!M22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7">
        <f>Свод!D22+Свод!Q22+Свод!X22+Свод!Y22+Свод!AF22+Свод!AG22+Свод!AO22</f>
        <v>2548802.71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4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4">
        <f>Свод!N22</f>
        <v>115852.87999999999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4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4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Свод!AC22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4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4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4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4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4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50" t="s">
        <v>5</v>
      </c>
      <c r="H136" s="151"/>
      <c r="I136" s="151"/>
      <c r="J136" s="151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2664655.59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>
        <v>0</v>
      </c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200">
        <v>26300</v>
      </c>
      <c r="D143" s="156" t="s">
        <v>8</v>
      </c>
      <c r="E143" s="154" t="s">
        <v>219</v>
      </c>
      <c r="F143" s="154" t="s">
        <v>8</v>
      </c>
      <c r="G143" s="66">
        <f>Свод!AM22+Свод!AN22+Свод!AQ22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200">
        <v>26310</v>
      </c>
      <c r="D144" s="156"/>
      <c r="E144" s="156" t="s">
        <v>8</v>
      </c>
      <c r="F144" s="156" t="s">
        <v>8</v>
      </c>
      <c r="G144" s="167"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200" t="s">
        <v>223</v>
      </c>
      <c r="D145" s="156"/>
      <c r="E145" s="156"/>
      <c r="F145" s="156" t="s">
        <v>8</v>
      </c>
      <c r="G145" s="167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67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67" t="s">
        <v>8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2664655.59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1248249.9300000002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Свод!Q22+Свод!M22+Свод!D22-Свод!AM22+F118+Свод!Y22</f>
        <v>1248249.9300000002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Свод!Z22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Свод!AC22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1416405.66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Свод!AF22+Свод!AG22-Свод!AQ22+Свод!AO22</f>
        <v>1416405.66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2664655.59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2664655.59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" right="0" top="0.35433070866141736" bottom="0.27559055118110237" header="0.31496062992125984" footer="0.31496062992125984"/>
  <pageSetup paperSize="9" scale="72" fitToHeight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9105006888</v>
      </c>
    </row>
    <row r="21" spans="2:9" ht="40.5">
      <c r="B21" s="110" t="s">
        <v>206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Свод!AP23</f>
        <v>49957.94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5">
        <f>F34+F40+F45+F47+F54</f>
        <v>13821534.710000001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13133534.710000001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Свод!V23</f>
        <v>10714430.710000001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Свод!AF23</f>
        <v>2419104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Свод!AG23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688000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Свод!AB23</f>
        <v>688000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Свод!AC23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13871492.649999999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8305161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Свод!S23+Свод!H23</f>
        <v>6298415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Свод!P23+Свод!F23+Свод!AA23</f>
        <v>104625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1902121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Свод!I23+Свод!T23</f>
        <v>1902121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Свод!G23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23247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Свод!J23</f>
        <v>22247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Свод!K23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Свод!L23</f>
        <v>1000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5543084.6499999994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Свод!Z23+Свод!M23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Свод!D23+Свод!Q23+Свод!X23+Свод!Y23+Свод!AF23+Свод!AG23+Свод!AO23</f>
        <v>4065056.13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Свод!N23</f>
        <v>1478028.5199999998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Свод!AC23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131"/>
      <c r="F132" s="92"/>
      <c r="G132" s="92"/>
      <c r="H132" s="92"/>
      <c r="I132" s="92"/>
    </row>
    <row r="133" spans="1:12">
      <c r="B133" s="6"/>
      <c r="E133" s="35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5">
        <f>G148+G143</f>
        <v>5543084.6500000004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5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5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14">
        <f>Свод!AM23+Свод!AN23+Свод!AQ23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4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4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4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4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69">
        <f>G150+G154+G159+G166</f>
        <v>5543084.6500000004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5">
        <f>G152</f>
        <v>3074022.71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7">
        <f>Свод!Q23+Свод!M23+Свод!D23-Свод!AM23+F118+Свод!Y23</f>
        <v>3074022.71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4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Свод!Z23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4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Свод!AC23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4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4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4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2469061.94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Свод!AF23+Свод!AG23-Свод!AQ23+Свод!AO23</f>
        <v>2469061.94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5543084.6500000004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5543084.6500000004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F37:I37"/>
    <mergeCell ref="B10:F10"/>
    <mergeCell ref="B27:B28"/>
    <mergeCell ref="C27:C28"/>
    <mergeCell ref="D27:D28"/>
    <mergeCell ref="F27:I27"/>
    <mergeCell ref="B37:B38"/>
    <mergeCell ref="C37:C38"/>
    <mergeCell ref="D37:D38"/>
    <mergeCell ref="E37:E38"/>
    <mergeCell ref="B113:B114"/>
    <mergeCell ref="C113:C114"/>
    <mergeCell ref="D113:D114"/>
    <mergeCell ref="F113:I113"/>
    <mergeCell ref="B74:B75"/>
    <mergeCell ref="C74:C75"/>
    <mergeCell ref="D74:D75"/>
    <mergeCell ref="F74:I74"/>
    <mergeCell ref="E136:E137"/>
    <mergeCell ref="E168:E169"/>
    <mergeCell ref="A136:A137"/>
    <mergeCell ref="B136:B137"/>
    <mergeCell ref="C136:C137"/>
    <mergeCell ref="D136:D137"/>
    <mergeCell ref="A168:A169"/>
    <mergeCell ref="B168:B169"/>
    <mergeCell ref="C168:C169"/>
    <mergeCell ref="D168:D169"/>
  </mergeCells>
  <phoneticPr fontId="26" type="noConversion"/>
  <pageMargins left="0" right="0.11811023622047245" top="0.74803149606299213" bottom="0.15748031496062992" header="0.31496062992125984" footer="0.31496062992125984"/>
  <pageSetup paperSize="9" scale="70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B148" sqref="B14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1" max="11" width="13.42578125" customWidth="1"/>
    <col min="12" max="12" width="11.855468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9105007377</v>
      </c>
    </row>
    <row r="21" spans="2:9" ht="40.5">
      <c r="B21" s="110" t="s">
        <v>187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Свод!AP4</f>
        <v>3543.42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101">
        <v>1000</v>
      </c>
      <c r="D32" s="4">
        <v>100</v>
      </c>
      <c r="E32" s="120">
        <v>100</v>
      </c>
      <c r="F32" s="60">
        <f>F34+F40+F45+F47+F54</f>
        <v>4733430.26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21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120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120"/>
      <c r="F35" s="4"/>
      <c r="G35" s="4"/>
      <c r="H35" s="4"/>
      <c r="I35" s="4"/>
    </row>
    <row r="36" spans="2:11" ht="15.75" thickBot="1">
      <c r="E36" s="122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41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2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23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0">
        <v>131</v>
      </c>
      <c r="F40" s="60">
        <f>F42+F44</f>
        <v>4416430.26</v>
      </c>
      <c r="G40" s="4"/>
      <c r="H40" s="4"/>
      <c r="I40" s="4"/>
    </row>
    <row r="41" spans="2:11">
      <c r="B41" s="5" t="s">
        <v>11</v>
      </c>
      <c r="C41" s="10"/>
      <c r="D41" s="10"/>
      <c r="E41" s="121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4">
        <v>131</v>
      </c>
      <c r="F42" s="66">
        <f>Свод!V4</f>
        <v>3736057.26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124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124">
        <v>131</v>
      </c>
      <c r="F44" s="66">
        <f>Свод!AF4</f>
        <v>680373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124">
        <v>141</v>
      </c>
      <c r="F45" s="66">
        <f>Свод!AG4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124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124"/>
      <c r="F47" s="60">
        <f>F49+F50</f>
        <v>317000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124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Свод!AB4</f>
        <v>317000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Свод!AC4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0"/>
      <c r="F57" s="60"/>
      <c r="G57" s="4"/>
      <c r="H57" s="4"/>
      <c r="I57" s="4"/>
    </row>
    <row r="58" spans="2:11">
      <c r="B58" s="5" t="s">
        <v>28</v>
      </c>
      <c r="C58" s="10"/>
      <c r="D58" s="10"/>
      <c r="E58" s="121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0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0"/>
      <c r="F60" s="60"/>
      <c r="G60" s="4"/>
      <c r="H60" s="4"/>
      <c r="I60" s="11"/>
    </row>
    <row r="61" spans="2:11" ht="15.75" thickBot="1">
      <c r="B61" s="4" t="s">
        <v>30</v>
      </c>
      <c r="C61" s="102">
        <v>2000</v>
      </c>
      <c r="D61" s="9" t="s">
        <v>8</v>
      </c>
      <c r="E61" s="120">
        <v>200</v>
      </c>
      <c r="F61" s="60">
        <f>F63+F83+F92+F107</f>
        <v>4736973.68</v>
      </c>
      <c r="G61" s="4"/>
      <c r="H61" s="4"/>
      <c r="I61" s="11"/>
    </row>
    <row r="62" spans="2:11">
      <c r="B62" s="5" t="s">
        <v>11</v>
      </c>
      <c r="C62" s="10"/>
      <c r="D62" s="10"/>
      <c r="E62" s="121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0">
        <v>210</v>
      </c>
      <c r="F63" s="60">
        <f>F65+F66+F68</f>
        <v>3265153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1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25">
        <v>211</v>
      </c>
      <c r="F65" s="60">
        <f>Свод!S4+Свод!H4</f>
        <v>2489031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25">
        <v>212</v>
      </c>
      <c r="F66" s="60">
        <f>Свод!P4+Свод!F4+Свод!AA4</f>
        <v>24435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0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4">
        <v>213</v>
      </c>
      <c r="F68" s="166">
        <f>F70</f>
        <v>751687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1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25">
        <v>213</v>
      </c>
      <c r="F70" s="60">
        <f>Свод!I4+Свод!T4</f>
        <v>751687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0"/>
      <c r="F71" s="4"/>
      <c r="G71" s="4"/>
      <c r="H71" s="4"/>
      <c r="I71" s="9" t="s">
        <v>8</v>
      </c>
    </row>
    <row r="72" spans="2:9">
      <c r="B72" s="6"/>
      <c r="E72" s="122"/>
    </row>
    <row r="73" spans="2:9" ht="15.75" thickBot="1">
      <c r="B73" s="6"/>
      <c r="E73" s="122"/>
    </row>
    <row r="74" spans="2:9" ht="26.25" customHeight="1" thickBot="1">
      <c r="B74" s="236" t="s">
        <v>0</v>
      </c>
      <c r="C74" s="230" t="s">
        <v>1</v>
      </c>
      <c r="D74" s="230" t="s">
        <v>2</v>
      </c>
      <c r="E74" s="126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23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23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Свод!G4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3254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Свод!J4</f>
        <v>1394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Свод!K4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Свод!L4</f>
        <v>1860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0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0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0">
        <v>220</v>
      </c>
      <c r="F107" s="60">
        <f>F111+F116+F119+F118</f>
        <v>1468566.68</v>
      </c>
      <c r="G107" s="4"/>
      <c r="H107" s="4"/>
      <c r="I107" s="4"/>
    </row>
    <row r="108" spans="2:9">
      <c r="B108" s="5" t="s">
        <v>11</v>
      </c>
      <c r="C108" s="10"/>
      <c r="D108" s="10"/>
      <c r="E108" s="121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120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120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124">
        <v>220</v>
      </c>
      <c r="F111" s="66">
        <f>Свод!Z4+Свод!M4</f>
        <v>0</v>
      </c>
      <c r="G111" s="4"/>
      <c r="H111" s="4"/>
      <c r="I111" s="4"/>
    </row>
    <row r="112" spans="2:9" ht="15.75" thickBot="1">
      <c r="B112" s="6"/>
      <c r="E112" s="122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26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23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23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8">
        <v>244</v>
      </c>
      <c r="E116" s="125">
        <v>220</v>
      </c>
      <c r="F116" s="66">
        <f>Свод!D4+Свод!Q4+Свод!X4+Свод!Y4+Свод!AF4+Свод!AG4+Свод!AO4</f>
        <v>1438869.68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120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120">
        <v>223</v>
      </c>
      <c r="F118" s="60">
        <f>Свод!N4</f>
        <v>29697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2">
        <v>400</v>
      </c>
      <c r="E119" s="120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1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2">
        <v>406</v>
      </c>
      <c r="E121" s="12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2">
        <v>407</v>
      </c>
      <c r="E122" s="125">
        <v>228</v>
      </c>
      <c r="F122" s="66">
        <f>Свод!AC4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120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21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0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120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120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120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21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120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120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50" t="s">
        <v>5</v>
      </c>
      <c r="H136" s="151"/>
      <c r="I136" s="151"/>
      <c r="J136" s="151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1468566.6800000002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Свод!AM4+Свод!AN4+Свод!AQ4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166"/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166"/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1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66"/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1468566.6800000002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784650.26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Свод!Q4+Свод!M4+Свод!D4-Свод!AM4+Свод!N4+Свод!Y4</f>
        <v>784650.26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Свод!Z4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Свод!AC4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683916.42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5">
        <f>Свод!AF4+Свод!AG4-Свод!AQ4+Свод!AO4</f>
        <v>683916.42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5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5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1468566.6800000002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1468566.6800000002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E136:E137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4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6" sqref="G14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2" max="12" width="11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9105008050</v>
      </c>
    </row>
    <row r="21" spans="2:9" ht="40.5">
      <c r="B21" s="110" t="s">
        <v>188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Свод!AP5</f>
        <v>266854.69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116">
        <v>100</v>
      </c>
      <c r="F32" s="60">
        <f>F34+F40+F45+F47+F54</f>
        <v>12696788.59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27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116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116"/>
      <c r="F35" s="4"/>
      <c r="G35" s="4"/>
      <c r="H35" s="4"/>
      <c r="I35" s="4"/>
    </row>
    <row r="36" spans="2:11" ht="15.75" thickBot="1">
      <c r="E36" s="26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43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4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6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16" t="s">
        <v>209</v>
      </c>
      <c r="F40" s="60">
        <f>F42+F44</f>
        <v>12134788.59</v>
      </c>
      <c r="G40" s="4"/>
      <c r="H40" s="4"/>
      <c r="I40" s="4"/>
    </row>
    <row r="41" spans="2:11">
      <c r="B41" s="5" t="s">
        <v>11</v>
      </c>
      <c r="C41" s="10"/>
      <c r="D41" s="10"/>
      <c r="E41" s="127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8" t="s">
        <v>209</v>
      </c>
      <c r="F42" s="66">
        <f>Свод!V5</f>
        <v>9413296.5899999999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12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128" t="s">
        <v>209</v>
      </c>
      <c r="F44" s="66">
        <f>Свод!AF5</f>
        <v>2721492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128" t="s">
        <v>210</v>
      </c>
      <c r="F45" s="66">
        <f>Свод!AG5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12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128"/>
      <c r="F47" s="60">
        <f>F49+F50</f>
        <v>562000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12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Свод!AB5</f>
        <v>562000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Свод!AC5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16"/>
      <c r="F57" s="60"/>
      <c r="G57" s="4"/>
      <c r="H57" s="4"/>
      <c r="I57" s="4"/>
    </row>
    <row r="58" spans="2:11">
      <c r="B58" s="5" t="s">
        <v>28</v>
      </c>
      <c r="C58" s="10"/>
      <c r="D58" s="10"/>
      <c r="E58" s="127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16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16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16" t="s">
        <v>211</v>
      </c>
      <c r="F61" s="60">
        <f>F63+F83+F92+F107</f>
        <v>12963643.280000001</v>
      </c>
      <c r="G61" s="4"/>
      <c r="H61" s="4"/>
      <c r="I61" s="11"/>
    </row>
    <row r="62" spans="2:11">
      <c r="B62" s="5" t="s">
        <v>11</v>
      </c>
      <c r="C62" s="10"/>
      <c r="D62" s="10"/>
      <c r="E62" s="127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16" t="s">
        <v>212</v>
      </c>
      <c r="F63" s="60">
        <f>F65+F66+F68</f>
        <v>8005988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7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29" t="s">
        <v>213</v>
      </c>
      <c r="F65" s="66">
        <f>Свод!S5+Свод!H5</f>
        <v>6083359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29" t="s">
        <v>214</v>
      </c>
      <c r="F66" s="66">
        <f>Свод!P5+Свод!F5+Свод!AA5</f>
        <v>85455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16" t="s">
        <v>215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8" t="s">
        <v>215</v>
      </c>
      <c r="F68" s="166">
        <f>F70</f>
        <v>1837174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7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29" t="s">
        <v>215</v>
      </c>
      <c r="F70" s="60">
        <f>Свод!I5+Свод!T5</f>
        <v>1837174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16"/>
      <c r="F71" s="4"/>
      <c r="G71" s="4"/>
      <c r="H71" s="4"/>
      <c r="I71" s="9" t="s">
        <v>8</v>
      </c>
    </row>
    <row r="72" spans="2:9">
      <c r="B72" s="6"/>
      <c r="E72" s="26"/>
    </row>
    <row r="73" spans="2:9" ht="15.75" thickBot="1">
      <c r="B73" s="6"/>
      <c r="E73" s="26"/>
    </row>
    <row r="74" spans="2:9" ht="26.25" customHeight="1" thickBot="1">
      <c r="B74" s="236" t="s">
        <v>0</v>
      </c>
      <c r="C74" s="230" t="s">
        <v>1</v>
      </c>
      <c r="D74" s="230" t="s">
        <v>2</v>
      </c>
      <c r="E74" s="130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6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6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Свод!G5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3485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Свод!J5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Свод!K5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Свод!L5</f>
        <v>3485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16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16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16" t="s">
        <v>216</v>
      </c>
      <c r="F107" s="60">
        <f>F111+F116+F119+F118</f>
        <v>4954170.28</v>
      </c>
      <c r="G107" s="4"/>
      <c r="H107" s="4"/>
      <c r="I107" s="4"/>
    </row>
    <row r="108" spans="2:9">
      <c r="B108" s="5" t="s">
        <v>11</v>
      </c>
      <c r="C108" s="10"/>
      <c r="D108" s="10"/>
      <c r="E108" s="127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116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116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128" t="s">
        <v>216</v>
      </c>
      <c r="F111" s="89">
        <f>Свод!Z5+Свод!M5</f>
        <v>0</v>
      </c>
      <c r="G111" s="4"/>
      <c r="H111" s="4"/>
      <c r="I111" s="4"/>
    </row>
    <row r="112" spans="2:9" ht="15.75" thickBot="1">
      <c r="B112" s="6"/>
      <c r="E112" s="26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30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6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6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8">
        <v>244</v>
      </c>
      <c r="E116" s="129" t="s">
        <v>216</v>
      </c>
      <c r="F116" s="66">
        <f>Свод!D5+Свод!Q5+Свод!X5+Свод!Y5+Свод!AF5+Свод!AG5+Свод!AO5</f>
        <v>4746935.7200000007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116"/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116"/>
      <c r="F118" s="60">
        <f>Свод!N5</f>
        <v>207234.56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2">
        <v>400</v>
      </c>
      <c r="E119" s="116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7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2">
        <v>406</v>
      </c>
      <c r="E121" s="129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2">
        <v>407</v>
      </c>
      <c r="E122" s="129" t="s">
        <v>237</v>
      </c>
      <c r="F122" s="66">
        <f>Свод!AC5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116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27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16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116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116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116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27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116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116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4954170.28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Свод!AM5+Свод!AN5+Свод!AQ5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/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G150+G154+G159+G166+G156</f>
        <v>4954170.28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1965823.59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Свод!Q5+Свод!M5+Свод!D5-Свод!AM5+Свод!N5+Свод!Y5</f>
        <v>1965823.59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/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Свод!Z5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/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Свод!AC5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2988346.69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5">
        <f>Свод!AF5+Свод!AG5+Свод!AO5</f>
        <v>2988346.69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5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5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4954170.28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4954170.28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36:A137"/>
    <mergeCell ref="B136:B137"/>
    <mergeCell ref="C136:C137"/>
    <mergeCell ref="D136:D137"/>
    <mergeCell ref="E136:E137"/>
    <mergeCell ref="A168:A169"/>
    <mergeCell ref="B168:B169"/>
    <mergeCell ref="C168:C169"/>
    <mergeCell ref="D168:D169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40" workbookViewId="0">
      <selection activeCell="K49" sqref="K49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57031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9105007610</v>
      </c>
    </row>
    <row r="21" spans="2:9" ht="40.5">
      <c r="B21" s="110" t="s">
        <v>189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Свод!AP6</f>
        <v>12404724.449999999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116">
        <v>100</v>
      </c>
      <c r="F32" s="60">
        <f>F34+F40+F45+F47+F54</f>
        <v>19679533.370000001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27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116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116"/>
      <c r="F35" s="4"/>
      <c r="G35" s="4"/>
      <c r="H35" s="4"/>
      <c r="I35" s="4"/>
    </row>
    <row r="36" spans="2:11" ht="15.75" thickBot="1">
      <c r="E36" s="26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43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4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6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16">
        <v>131</v>
      </c>
      <c r="F40" s="60">
        <f>F42+F44</f>
        <v>16585923.84</v>
      </c>
      <c r="G40" s="4"/>
      <c r="H40" s="4"/>
      <c r="I40" s="4"/>
    </row>
    <row r="41" spans="2:11">
      <c r="B41" s="5" t="s">
        <v>11</v>
      </c>
      <c r="C41" s="10"/>
      <c r="D41" s="10"/>
      <c r="E41" s="127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8">
        <v>131</v>
      </c>
      <c r="F42" s="66">
        <f>Свод!V6</f>
        <v>13240859.92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12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128">
        <v>131</v>
      </c>
      <c r="F44" s="66">
        <f>Свод!AF6</f>
        <v>3345063.92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128">
        <v>141</v>
      </c>
      <c r="F45" s="66">
        <f>Свод!AG6</f>
        <v>6403.08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12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128"/>
      <c r="F47" s="60">
        <f>F49+F50</f>
        <v>3087206.45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12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Свод!AB6</f>
        <v>3087206.45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Свод!AC6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16"/>
      <c r="F57" s="60"/>
      <c r="G57" s="4"/>
      <c r="H57" s="4"/>
      <c r="I57" s="4"/>
    </row>
    <row r="58" spans="2:11">
      <c r="B58" s="5" t="s">
        <v>28</v>
      </c>
      <c r="C58" s="10"/>
      <c r="D58" s="10"/>
      <c r="E58" s="127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16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16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16" t="s">
        <v>211</v>
      </c>
      <c r="F61" s="60">
        <f>F63+F83+F92+F107</f>
        <v>32084257.82</v>
      </c>
      <c r="G61" s="4"/>
      <c r="H61" s="4"/>
      <c r="I61" s="11"/>
    </row>
    <row r="62" spans="2:11">
      <c r="B62" s="5" t="s">
        <v>11</v>
      </c>
      <c r="C62" s="10"/>
      <c r="D62" s="10"/>
      <c r="E62" s="127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16" t="s">
        <v>212</v>
      </c>
      <c r="F63" s="60">
        <f>F65+F66+F68</f>
        <v>11336838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7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29" t="s">
        <v>213</v>
      </c>
      <c r="F65" s="66">
        <f>Свод!S6+Свод!H6</f>
        <v>8614941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29" t="s">
        <v>214</v>
      </c>
      <c r="F66" s="66">
        <f>Свод!P6+Свод!F6+Свод!AA6</f>
        <v>120185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16" t="s">
        <v>215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8" t="s">
        <v>215</v>
      </c>
      <c r="F68" s="166">
        <f>F70</f>
        <v>2601712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7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29" t="s">
        <v>215</v>
      </c>
      <c r="F70" s="66">
        <f>Свод!I6+Свод!T6</f>
        <v>2601712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16"/>
      <c r="F71" s="4"/>
      <c r="G71" s="4"/>
      <c r="H71" s="4"/>
      <c r="I71" s="9" t="s">
        <v>8</v>
      </c>
    </row>
    <row r="72" spans="2:9">
      <c r="B72" s="6"/>
      <c r="E72" s="26"/>
    </row>
    <row r="73" spans="2:9" ht="15.75" thickBot="1">
      <c r="B73" s="6"/>
      <c r="E73" s="26"/>
    </row>
    <row r="74" spans="2:9" ht="26.25" customHeight="1" thickBot="1">
      <c r="B74" s="236" t="s">
        <v>0</v>
      </c>
      <c r="C74" s="230" t="s">
        <v>1</v>
      </c>
      <c r="D74" s="230" t="s">
        <v>2</v>
      </c>
      <c r="E74" s="130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6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6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Свод!G6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2865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Свод!J6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Свод!K6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Свод!L6</f>
        <v>2865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16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16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16" t="s">
        <v>216</v>
      </c>
      <c r="F107" s="60">
        <f>F111+F116+F119+F118</f>
        <v>20744554.82</v>
      </c>
      <c r="G107" s="4"/>
      <c r="H107" s="4"/>
      <c r="I107" s="4"/>
    </row>
    <row r="108" spans="2:9">
      <c r="B108" s="5" t="s">
        <v>11</v>
      </c>
      <c r="C108" s="10"/>
      <c r="D108" s="10"/>
      <c r="E108" s="127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116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116"/>
      <c r="F110" s="4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128" t="s">
        <v>216</v>
      </c>
      <c r="F111" s="89">
        <f>Свод!Z6+Свод!M6</f>
        <v>2988206.45</v>
      </c>
      <c r="G111" s="4"/>
      <c r="H111" s="4"/>
      <c r="I111" s="4"/>
    </row>
    <row r="112" spans="2:9" ht="15.75" thickBot="1">
      <c r="B112" s="6"/>
      <c r="E112" s="26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30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6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6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8">
        <v>244</v>
      </c>
      <c r="E116" s="129" t="s">
        <v>216</v>
      </c>
      <c r="F116" s="66">
        <f>Свод!D6+Свод!Q6+Свод!X6+Свод!Y6+Свод!AF6+Свод!AG6+Свод!AO6</f>
        <v>5159520.45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116" t="s">
        <v>216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116" t="s">
        <v>236</v>
      </c>
      <c r="F118" s="60">
        <f>Свод!N6</f>
        <v>253107.91999999998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2">
        <v>400</v>
      </c>
      <c r="E119" s="116"/>
      <c r="F119" s="60">
        <f>F121+F122</f>
        <v>12343720</v>
      </c>
      <c r="G119" s="4"/>
      <c r="H119" s="4"/>
      <c r="I119" s="4"/>
    </row>
    <row r="120" spans="2:9">
      <c r="B120" s="5" t="s">
        <v>11</v>
      </c>
      <c r="C120" s="10"/>
      <c r="D120" s="5"/>
      <c r="E120" s="127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2">
        <v>406</v>
      </c>
      <c r="E121" s="129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2">
        <v>407</v>
      </c>
      <c r="E122" s="129" t="s">
        <v>237</v>
      </c>
      <c r="F122" s="66">
        <f>Свод!AC6+Свод!AN6</f>
        <v>12343720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116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27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16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116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116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116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27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116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116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82" t="s">
        <v>5</v>
      </c>
      <c r="H136" s="183"/>
      <c r="I136" s="183"/>
      <c r="J136" s="18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184">
        <v>5</v>
      </c>
      <c r="H138" s="184">
        <v>6</v>
      </c>
      <c r="I138" s="184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20744554.82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Свод!AM6+Свод!AN6+Свод!AQ6</f>
        <v>12343720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G146</f>
        <v>12343720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>
        <f>Свод!AN6</f>
        <v>12343720</v>
      </c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G150+G154+G159+G166+G156</f>
        <v>8400834.8200000003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2000156.92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Свод!Q6+Свод!M6+Свод!D6-Свод!AM6+Свод!N6+Свод!Y6</f>
        <v>2000156.92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Свод!Z6</f>
        <v>2988206.45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Свод!AC6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5">
        <f>G172</f>
        <v>3412471.45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184">
        <v>5</v>
      </c>
      <c r="H170" s="184">
        <v>6</v>
      </c>
      <c r="I170" s="184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Свод!AF6+Свод!AG6-Свод!AQ6+Свод!AO6</f>
        <v>3412471.45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8400834.8200000003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8400834.8200000003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36:A137"/>
    <mergeCell ref="B136:B137"/>
    <mergeCell ref="C136:C137"/>
    <mergeCell ref="D136:D137"/>
    <mergeCell ref="E136:E137"/>
    <mergeCell ref="A168:A169"/>
    <mergeCell ref="B168:B169"/>
    <mergeCell ref="C168:C169"/>
    <mergeCell ref="D168:D169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" right="0" top="0.35433070866141736" bottom="0.15748031496062992" header="0.31496062992125984" footer="0.31496062992125984"/>
  <pageSetup paperSize="9" scale="77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9"/>
  <sheetViews>
    <sheetView topLeftCell="A139" workbookViewId="0">
      <selection activeCell="L139" sqref="L139:L14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1" max="11" width="10.5703125" bestFit="1" customWidth="1"/>
    <col min="12" max="12" width="11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9105008902</v>
      </c>
    </row>
    <row r="21" spans="2:9" ht="40.5">
      <c r="B21" s="110" t="s">
        <v>190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Свод!AP7</f>
        <v>187180.68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8238559.1600000001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8193559.1600000001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Свод!V7</f>
        <v>6051644.1600000001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Свод!AF7</f>
        <v>2141915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Свод!AG7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45000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Свод!AB7</f>
        <v>45000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Свод!AC7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8425739.8399999999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5231554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11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Свод!S7+Свод!H7</f>
        <v>3976339</v>
      </c>
      <c r="G65" s="4"/>
      <c r="H65" s="4"/>
      <c r="I65" s="9" t="s">
        <v>8</v>
      </c>
    </row>
    <row r="66" spans="2:11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Свод!P7+Свод!F7+Свод!AA7</f>
        <v>54360</v>
      </c>
      <c r="G66" s="4"/>
      <c r="H66" s="4"/>
      <c r="I66" s="9" t="s">
        <v>8</v>
      </c>
    </row>
    <row r="67" spans="2:11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  <c r="K67" s="37"/>
    </row>
    <row r="68" spans="2:11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1200855</v>
      </c>
      <c r="G68" s="4"/>
      <c r="H68" s="4"/>
      <c r="I68" s="9" t="s">
        <v>8</v>
      </c>
    </row>
    <row r="69" spans="2:11">
      <c r="B69" s="5" t="s">
        <v>11</v>
      </c>
      <c r="C69" s="10"/>
      <c r="D69" s="10"/>
      <c r="E69" s="118">
        <v>213</v>
      </c>
      <c r="F69" s="115"/>
      <c r="G69" s="5"/>
      <c r="H69" s="5"/>
      <c r="I69" s="12" t="s">
        <v>8</v>
      </c>
    </row>
    <row r="70" spans="2:11" ht="15.75" thickBot="1">
      <c r="B70" s="4" t="s">
        <v>36</v>
      </c>
      <c r="C70" s="9">
        <v>2141</v>
      </c>
      <c r="D70" s="9">
        <v>119</v>
      </c>
      <c r="E70" s="95"/>
      <c r="F70" s="66">
        <f>Свод!I7+Свод!T7</f>
        <v>1200855</v>
      </c>
      <c r="G70" s="4"/>
      <c r="H70" s="4"/>
      <c r="I70" s="11"/>
    </row>
    <row r="71" spans="2:11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11">
      <c r="B72" s="6"/>
      <c r="E72" s="35"/>
    </row>
    <row r="73" spans="2:11" ht="15.75" thickBot="1">
      <c r="B73" s="6"/>
      <c r="E73" s="35"/>
    </row>
    <row r="74" spans="2:11" ht="26.25" customHeight="1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11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11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11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11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11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11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Свод!G7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Свод!J7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Свод!K7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Свод!L7</f>
        <v>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3194185.8400000003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Свод!Z7+Свод!M7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8">
        <v>244</v>
      </c>
      <c r="E116" s="95">
        <v>220</v>
      </c>
      <c r="F116" s="67">
        <f>Свод!D7+Свод!Q7+Свод!X7+Свод!Y7+Свод!AF7+Свод!AG7+Свод!AO7</f>
        <v>3194185.8400000003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4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4">
        <f>Свод!N7</f>
        <v>0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2">
        <v>400</v>
      </c>
      <c r="E119" s="64"/>
      <c r="F119" s="4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2">
        <v>406</v>
      </c>
      <c r="E121" s="95"/>
      <c r="F121" s="4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2">
        <v>407</v>
      </c>
      <c r="E122" s="95">
        <v>228</v>
      </c>
      <c r="F122" s="66">
        <f>Свод!AC7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4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4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4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4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4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3194185.84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Свод!AM7+Свод!AN7+Свод!AQ7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/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3194185.84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865090.15999999992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Свод!Q7+Свод!M7+Свод!D7-Свод!AM7+Свод!N7+Свод!Y7</f>
        <v>865090.15999999992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Свод!Z7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Свод!AC7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2329095.6800000002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Свод!AF7+Свод!AG7-Свод!AQ7+Свод!AO7</f>
        <v>2329095.6800000002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3194185.84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3194185.84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228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36:A137"/>
    <mergeCell ref="B136:B137"/>
    <mergeCell ref="C136:C137"/>
    <mergeCell ref="D136:D137"/>
    <mergeCell ref="E136:E137"/>
    <mergeCell ref="A168:A169"/>
    <mergeCell ref="B168:B169"/>
    <mergeCell ref="C168:C169"/>
    <mergeCell ref="D168:D169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" right="0" top="0.35433070866141736" bottom="0.15748031496062992" header="0.31496062992125984" footer="0.31496062992125984"/>
  <pageSetup paperSize="9" scale="90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39" workbookViewId="0">
      <selection activeCell="G145" sqref="G14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  <col min="12" max="12" width="10.4257812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9105007426</v>
      </c>
    </row>
    <row r="21" spans="2:9" ht="40.5">
      <c r="B21" s="110" t="s">
        <v>191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Свод!AP8</f>
        <v>161420.46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7751159.3200000003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7301159.3200000003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Свод!V8</f>
        <v>6092204.3200000003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Свод!AF8</f>
        <v>1208955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Свод!AG8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450000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Свод!AB8</f>
        <v>450000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Свод!AC8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7912579.7799999993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5035705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Свод!S8+Свод!H8</f>
        <v>3825918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Свод!P8+Свод!F8+Свод!AA8</f>
        <v>54360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1155427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>
        <v>213</v>
      </c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/>
      <c r="F70" s="66">
        <f>Свод!I8+Свод!T8</f>
        <v>1155427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customHeight="1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Свод!G8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23169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Свод!J8</f>
        <v>19269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Свод!K8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Свод!L8</f>
        <v>3900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2853705.78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Свод!Z8+Свод!M8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Свод!D8+Свод!Q8+Свод!X8+Свод!Y8+Свод!AF8+Свод!AG8+Свод!AO8</f>
        <v>2714605.26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Свод!N8</f>
        <v>139100.51999999999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Свод!AC8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50" t="s">
        <v>5</v>
      </c>
      <c r="H136" s="151"/>
      <c r="I136" s="151"/>
      <c r="J136" s="151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2853705.7800000003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Свод!AM8+Свод!AP8+Свод!AQ8</f>
        <v>161420.46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>
        <v>0</v>
      </c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/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2692285.3200000003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1483330.32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Свод!Q8+Свод!M8+Свод!D8-Свод!AM8+Свод!N8+Свод!Y8</f>
        <v>1483330.32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Свод!Z8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f>Свод!Z8</f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Свод!AC8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1208955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Свод!AF8+Свод!AG8-Свод!AQ8</f>
        <v>1208955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2692285.3200000003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2692285.3200000003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E136:E137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" right="0" top="0.35433070866141736" bottom="0" header="0.31496062992125984" footer="0.31496062992125984"/>
  <pageSetup paperSize="9" scale="73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abSelected="1" topLeftCell="A136" workbookViewId="0">
      <selection activeCell="G145" sqref="G14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9105008839</v>
      </c>
    </row>
    <row r="21" spans="2:9" ht="40.5">
      <c r="B21" s="110" t="s">
        <v>192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90" customHeight="1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Свод!AP9</f>
        <v>88983.360000000001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4">
        <v>100</v>
      </c>
      <c r="F32" s="60">
        <f>F34+F40+F45+F47+F54</f>
        <v>10589580.810000001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8252852.7400000002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/>
      <c r="F42" s="66">
        <f>Свод!V9</f>
        <v>6855907.7400000002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>
        <v>131</v>
      </c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Свод!AF9</f>
        <v>1396945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Свод!AG9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2336728.0700000003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Свод!AB9</f>
        <v>2336728.0700000003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Свод!AC9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10678564.17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4855335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Свод!S9+Свод!H9</f>
        <v>3694746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Свод!P9+Свод!F9+Свод!AA9</f>
        <v>44775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1115814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Свод!I9+Свод!T9</f>
        <v>1115814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4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customHeight="1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4" customHeight="1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Свод!G9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2220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Свод!J9</f>
        <v>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Свод!K9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Свод!L9</f>
        <v>2220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5821009.1699999999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Свод!Z9+Свод!M9</f>
        <v>1765728.07</v>
      </c>
      <c r="G111" s="4"/>
      <c r="H111" s="4"/>
      <c r="I111" s="4"/>
    </row>
    <row r="112" spans="2:9" ht="15.75" thickBot="1">
      <c r="B112" s="6"/>
      <c r="E112" s="35"/>
    </row>
    <row r="113" spans="2:9" ht="26.25" customHeight="1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Свод!D9+Свод!Q9+Свод!X9+Свод!Y9+Свод!AF9+Свод!AG9+Свод!AO9</f>
        <v>3895981.6999999997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Свод!N9</f>
        <v>159299.4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Свод!AC9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4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64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5" customHeight="1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5821009.1699999999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customHeight="1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Свод!AM9+Свод!AN9+Свод!AQ9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/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66">
        <v>0</v>
      </c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G150+G154+G159+G166+G156</f>
        <v>5821009.1699999999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2569352.7399999998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Свод!Q9+Свод!M9+Свод!D9-Свод!AM9+Свод!N9+Свод!Y9</f>
        <v>2569352.7399999998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G157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Свод!Z9</f>
        <v>1765728.07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Свод!AC9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customHeight="1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1485928.36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Свод!AF9+Свод!AG9-Свод!AQ9+Свод!AO9</f>
        <v>1485928.36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5821009.1699999999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5821009.1699999999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A136:A137"/>
    <mergeCell ref="B136:B137"/>
    <mergeCell ref="C136:C137"/>
    <mergeCell ref="D136:D137"/>
    <mergeCell ref="E136:E137"/>
    <mergeCell ref="A168:A169"/>
    <mergeCell ref="B168:B169"/>
    <mergeCell ref="C168:C169"/>
    <mergeCell ref="D168:D169"/>
    <mergeCell ref="B74:B75"/>
    <mergeCell ref="C74:C75"/>
    <mergeCell ref="D74:D75"/>
    <mergeCell ref="F74:I74"/>
    <mergeCell ref="B113:B114"/>
    <mergeCell ref="C113:C114"/>
    <mergeCell ref="D113:D114"/>
    <mergeCell ref="F113:I113"/>
    <mergeCell ref="F37:I37"/>
    <mergeCell ref="B37:B38"/>
    <mergeCell ref="C37:C38"/>
    <mergeCell ref="D37:D38"/>
    <mergeCell ref="E37:E38"/>
    <mergeCell ref="B10:F10"/>
    <mergeCell ref="B27:B28"/>
    <mergeCell ref="C27:C28"/>
    <mergeCell ref="D27:D28"/>
    <mergeCell ref="F27:I27"/>
  </mergeCells>
  <phoneticPr fontId="26" type="noConversion"/>
  <pageMargins left="0" right="0" top="0.35433070866141736" bottom="0.15748031496062992" header="0.31496062992125984" footer="0.31496062992125984"/>
  <pageSetup paperSize="9" scale="73" fitToHeight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opLeftCell="A143" workbookViewId="0">
      <selection activeCell="I148" sqref="I14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140</v>
      </c>
      <c r="D1" s="91" t="s">
        <v>139</v>
      </c>
    </row>
    <row r="2" spans="2:8">
      <c r="B2" s="7" t="s">
        <v>13</v>
      </c>
      <c r="D2" s="77" t="s">
        <v>136</v>
      </c>
      <c r="E2" s="77"/>
      <c r="F2" s="76"/>
      <c r="G2" s="76"/>
      <c r="H2" s="76"/>
    </row>
    <row r="3" spans="2:8">
      <c r="B3" s="74"/>
      <c r="C3" s="74"/>
      <c r="D3" s="74"/>
      <c r="E3" s="74" t="s">
        <v>162</v>
      </c>
      <c r="F3" s="74"/>
      <c r="G3" s="74"/>
    </row>
    <row r="4" spans="2:8">
      <c r="B4" s="7" t="s">
        <v>13</v>
      </c>
      <c r="D4" s="78" t="s">
        <v>137</v>
      </c>
      <c r="E4" s="78"/>
      <c r="F4" s="75"/>
      <c r="G4" s="75"/>
      <c r="H4" s="75"/>
    </row>
    <row r="5" spans="2:8">
      <c r="B5" s="73" t="s">
        <v>14</v>
      </c>
      <c r="E5" s="73"/>
    </row>
    <row r="6" spans="2:8" ht="15.75" thickBot="1">
      <c r="B6" s="7" t="s">
        <v>159</v>
      </c>
      <c r="D6" s="79"/>
      <c r="E6" s="79"/>
      <c r="F6" s="79"/>
      <c r="G6" s="80" t="s">
        <v>135</v>
      </c>
      <c r="H6" s="79"/>
    </row>
    <row r="7" spans="2:8">
      <c r="B7" s="7" t="s">
        <v>161</v>
      </c>
    </row>
    <row r="8" spans="2:8">
      <c r="B8" s="7" t="s">
        <v>143</v>
      </c>
      <c r="D8" t="str">
        <f>Свод!AI1</f>
        <v>01 сентября 2023</v>
      </c>
    </row>
    <row r="9" spans="2:8">
      <c r="B9" s="6"/>
    </row>
    <row r="10" spans="2:8" ht="15.75">
      <c r="B10" s="238" t="s">
        <v>264</v>
      </c>
      <c r="C10" s="238"/>
      <c r="D10" s="238"/>
      <c r="E10" s="238"/>
      <c r="F10" s="238"/>
    </row>
    <row r="11" spans="2:8">
      <c r="B11" s="7" t="s">
        <v>15</v>
      </c>
      <c r="H11" s="18" t="s">
        <v>144</v>
      </c>
    </row>
    <row r="12" spans="2:8">
      <c r="B12" s="7" t="s">
        <v>154</v>
      </c>
      <c r="H12" s="18"/>
    </row>
    <row r="13" spans="2:8">
      <c r="B13" s="97" t="s">
        <v>163</v>
      </c>
      <c r="C13" s="96" t="str">
        <f>D8</f>
        <v>01 сентября 2023</v>
      </c>
      <c r="D13" s="96"/>
      <c r="E13" s="96"/>
      <c r="F13" s="96"/>
      <c r="G13" s="83" t="s">
        <v>145</v>
      </c>
      <c r="H13" s="84"/>
    </row>
    <row r="14" spans="2:8">
      <c r="B14" s="7"/>
      <c r="F14" s="13" t="s">
        <v>158</v>
      </c>
      <c r="H14" s="70">
        <v>35320861</v>
      </c>
    </row>
    <row r="15" spans="2:8">
      <c r="B15" s="7" t="s">
        <v>155</v>
      </c>
      <c r="H15" s="18"/>
    </row>
    <row r="16" spans="2:8">
      <c r="B16" s="7" t="s">
        <v>147</v>
      </c>
      <c r="G16" s="83" t="s">
        <v>146</v>
      </c>
      <c r="H16" s="70">
        <v>904</v>
      </c>
    </row>
    <row r="17" spans="2:9" ht="15.75">
      <c r="B17" s="7" t="s">
        <v>157</v>
      </c>
      <c r="F17" t="s">
        <v>138</v>
      </c>
      <c r="H17" s="18"/>
    </row>
    <row r="18" spans="2:9">
      <c r="B18" s="82" t="s">
        <v>156</v>
      </c>
      <c r="H18" s="94"/>
    </row>
    <row r="19" spans="2:9">
      <c r="B19" s="7" t="s">
        <v>148</v>
      </c>
      <c r="F19" t="s">
        <v>158</v>
      </c>
      <c r="H19" s="18"/>
    </row>
    <row r="20" spans="2:9">
      <c r="B20" s="7" t="s">
        <v>150</v>
      </c>
      <c r="G20" s="83" t="s">
        <v>149</v>
      </c>
      <c r="H20" s="18">
        <v>9105008282</v>
      </c>
    </row>
    <row r="21" spans="2:9" ht="40.5">
      <c r="B21" s="110" t="s">
        <v>193</v>
      </c>
      <c r="G21" s="83" t="s">
        <v>151</v>
      </c>
      <c r="H21" s="70">
        <v>910501001</v>
      </c>
    </row>
    <row r="22" spans="2:9">
      <c r="B22" s="7" t="s">
        <v>153</v>
      </c>
      <c r="G22" s="83" t="s">
        <v>152</v>
      </c>
      <c r="H22" s="70">
        <v>383</v>
      </c>
    </row>
    <row r="23" spans="2:9">
      <c r="B23" s="7"/>
      <c r="G23" s="83"/>
      <c r="H23" s="90"/>
    </row>
    <row r="24" spans="2:9">
      <c r="B24" s="7" t="s">
        <v>154</v>
      </c>
    </row>
    <row r="25" spans="2:9" ht="15.75">
      <c r="B25" s="8" t="s">
        <v>16</v>
      </c>
    </row>
    <row r="26" spans="2:9" ht="15.75" thickBot="1"/>
    <row r="27" spans="2:9" ht="26.25" thickBot="1">
      <c r="B27" s="236" t="s">
        <v>0</v>
      </c>
      <c r="C27" s="230" t="s">
        <v>1</v>
      </c>
      <c r="D27" s="230" t="s">
        <v>2</v>
      </c>
      <c r="E27" s="1" t="s">
        <v>3</v>
      </c>
      <c r="F27" s="234" t="s">
        <v>5</v>
      </c>
      <c r="G27" s="235"/>
      <c r="H27" s="235"/>
      <c r="I27" s="235"/>
    </row>
    <row r="28" spans="2:9" ht="51.75" thickBot="1">
      <c r="B28" s="237"/>
      <c r="C28" s="231"/>
      <c r="D28" s="231"/>
      <c r="E28" s="2" t="s">
        <v>4</v>
      </c>
      <c r="F28" s="209" t="s">
        <v>267</v>
      </c>
      <c r="G28" s="209" t="s">
        <v>265</v>
      </c>
      <c r="H28" s="209" t="s">
        <v>266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Свод!AP10</f>
        <v>12515.59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4">
        <v>100</v>
      </c>
      <c r="E32" s="60">
        <v>100</v>
      </c>
      <c r="F32" s="60">
        <f>F34+F40+F45+F47+F54</f>
        <v>9475614.6400000006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118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64"/>
      <c r="F34" s="4">
        <f>F35</f>
        <v>0</v>
      </c>
      <c r="G34" s="4"/>
      <c r="H34" s="4"/>
      <c r="I34" s="4"/>
    </row>
    <row r="35" spans="2:11" ht="15.75" thickBot="1">
      <c r="B35" s="4" t="s">
        <v>101</v>
      </c>
      <c r="C35" s="2">
        <v>1110</v>
      </c>
      <c r="D35" s="4"/>
      <c r="E35" s="64"/>
      <c r="F35" s="4"/>
      <c r="G35" s="4"/>
      <c r="H35" s="4"/>
      <c r="I35" s="4"/>
    </row>
    <row r="36" spans="2:11" ht="15.75" thickBot="1">
      <c r="E36" s="35"/>
    </row>
    <row r="37" spans="2:11" ht="26.25" customHeight="1" thickBot="1">
      <c r="B37" s="236" t="s">
        <v>0</v>
      </c>
      <c r="C37" s="230" t="s">
        <v>1</v>
      </c>
      <c r="D37" s="230" t="s">
        <v>2</v>
      </c>
      <c r="E37" s="239" t="s">
        <v>17</v>
      </c>
      <c r="F37" s="234" t="s">
        <v>5</v>
      </c>
      <c r="G37" s="235"/>
      <c r="H37" s="235"/>
      <c r="I37" s="235"/>
    </row>
    <row r="38" spans="2:11" ht="51.75" thickBot="1">
      <c r="B38" s="237"/>
      <c r="C38" s="231"/>
      <c r="D38" s="231"/>
      <c r="E38" s="240"/>
      <c r="F38" s="209" t="s">
        <v>267</v>
      </c>
      <c r="G38" s="209" t="s">
        <v>265</v>
      </c>
      <c r="H38" s="209" t="s">
        <v>266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117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64">
        <v>131</v>
      </c>
      <c r="F40" s="60">
        <f>F42+F44</f>
        <v>8898614.6400000006</v>
      </c>
      <c r="G40" s="4"/>
      <c r="H40" s="4"/>
      <c r="I40" s="4"/>
    </row>
    <row r="41" spans="2:11">
      <c r="B41" s="5" t="s">
        <v>11</v>
      </c>
      <c r="C41" s="10"/>
      <c r="D41" s="10"/>
      <c r="E41" s="118"/>
      <c r="F41" s="11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68">
        <v>131</v>
      </c>
      <c r="F42" s="66">
        <f>Свод!V10</f>
        <v>7159883.6399999997</v>
      </c>
      <c r="G42" s="4"/>
      <c r="H42" s="4"/>
      <c r="I42" s="4"/>
      <c r="K42" s="71" t="s">
        <v>104</v>
      </c>
    </row>
    <row r="43" spans="2:11" ht="39" thickBot="1">
      <c r="B43" s="4" t="s">
        <v>20</v>
      </c>
      <c r="C43" s="9">
        <v>1220</v>
      </c>
      <c r="D43" s="9">
        <v>130</v>
      </c>
      <c r="E43" s="68"/>
      <c r="F43" s="60"/>
      <c r="G43" s="4"/>
      <c r="H43" s="4"/>
      <c r="I43" s="4"/>
      <c r="K43" s="71"/>
    </row>
    <row r="44" spans="2:11" ht="15.75" thickBot="1">
      <c r="B44" s="4" t="s">
        <v>102</v>
      </c>
      <c r="C44" s="9">
        <v>1230</v>
      </c>
      <c r="D44" s="9">
        <v>130</v>
      </c>
      <c r="E44" s="68">
        <v>131</v>
      </c>
      <c r="F44" s="66">
        <f>Свод!AF10</f>
        <v>1738731</v>
      </c>
      <c r="G44" s="4"/>
      <c r="H44" s="4"/>
      <c r="I44" s="4"/>
      <c r="K44" s="71" t="s">
        <v>103</v>
      </c>
    </row>
    <row r="45" spans="2:11" ht="15.75" thickBot="1">
      <c r="B45" s="4" t="s">
        <v>21</v>
      </c>
      <c r="C45" s="9">
        <v>1300</v>
      </c>
      <c r="D45" s="9">
        <v>140</v>
      </c>
      <c r="E45" s="68">
        <v>141</v>
      </c>
      <c r="F45" s="66">
        <f>Свод!AG10</f>
        <v>0</v>
      </c>
      <c r="G45" s="4"/>
      <c r="H45" s="4"/>
      <c r="I45" s="4"/>
      <c r="K45" s="71" t="s">
        <v>103</v>
      </c>
    </row>
    <row r="46" spans="2:11" ht="15.75" thickBot="1">
      <c r="B46" s="4" t="s">
        <v>11</v>
      </c>
      <c r="C46" s="9">
        <v>1310</v>
      </c>
      <c r="D46" s="9">
        <v>140</v>
      </c>
      <c r="E46" s="68"/>
      <c r="F46" s="60"/>
      <c r="G46" s="4"/>
      <c r="H46" s="4"/>
      <c r="I46" s="4"/>
      <c r="K46" s="71"/>
    </row>
    <row r="47" spans="2:11" ht="19.5" customHeight="1" thickBot="1">
      <c r="B47" s="4" t="s">
        <v>22</v>
      </c>
      <c r="C47" s="9">
        <v>1400</v>
      </c>
      <c r="D47" s="9">
        <v>150</v>
      </c>
      <c r="E47" s="68"/>
      <c r="F47" s="60">
        <f>F49+F50</f>
        <v>577000</v>
      </c>
      <c r="G47" s="4"/>
      <c r="H47" s="4"/>
      <c r="I47" s="4"/>
      <c r="K47" s="71"/>
    </row>
    <row r="48" spans="2:11" ht="15.75" thickBot="1">
      <c r="B48" s="4" t="s">
        <v>11</v>
      </c>
      <c r="C48" s="11"/>
      <c r="D48" s="11"/>
      <c r="E48" s="68"/>
      <c r="F48" s="60"/>
      <c r="G48" s="4"/>
      <c r="H48" s="4"/>
      <c r="I48" s="4"/>
      <c r="K48" s="71"/>
    </row>
    <row r="49" spans="2:11" ht="15.75" thickBot="1">
      <c r="B49" s="161" t="s">
        <v>24</v>
      </c>
      <c r="C49" s="156">
        <v>1410</v>
      </c>
      <c r="D49" s="156">
        <v>150</v>
      </c>
      <c r="E49" s="170">
        <v>152</v>
      </c>
      <c r="F49" s="66">
        <f>Свод!AB10</f>
        <v>577000</v>
      </c>
      <c r="G49" s="4"/>
      <c r="H49" s="4"/>
      <c r="I49" s="4"/>
      <c r="K49" s="71" t="s">
        <v>126</v>
      </c>
    </row>
    <row r="50" spans="2:11" ht="15.75" thickBot="1">
      <c r="B50" s="161" t="s">
        <v>25</v>
      </c>
      <c r="C50" s="156">
        <v>1420</v>
      </c>
      <c r="D50" s="156">
        <v>150</v>
      </c>
      <c r="E50" s="171">
        <v>152</v>
      </c>
      <c r="F50" s="66">
        <f>Свод!AC10</f>
        <v>0</v>
      </c>
      <c r="G50" s="5"/>
      <c r="H50" s="5"/>
      <c r="I50" s="5"/>
      <c r="K50" s="71"/>
    </row>
    <row r="51" spans="2:11" ht="15.75" thickBot="1">
      <c r="B51" s="161" t="s">
        <v>23</v>
      </c>
      <c r="C51" s="156">
        <v>1500</v>
      </c>
      <c r="D51" s="156">
        <v>180</v>
      </c>
      <c r="E51" s="170"/>
      <c r="F51" s="173"/>
      <c r="G51" s="4"/>
      <c r="H51" s="4"/>
      <c r="I51" s="4"/>
      <c r="K51" s="71"/>
    </row>
    <row r="52" spans="2:11" ht="15.75" thickBot="1">
      <c r="B52" s="155" t="s">
        <v>11</v>
      </c>
      <c r="C52" s="157"/>
      <c r="D52" s="157"/>
      <c r="E52" s="172"/>
      <c r="F52" s="173"/>
      <c r="G52" s="4"/>
      <c r="H52" s="4"/>
      <c r="I52" s="4"/>
      <c r="K52" s="71" t="s">
        <v>105</v>
      </c>
    </row>
    <row r="53" spans="2:11" ht="15.75" thickBot="1">
      <c r="B53" s="161"/>
      <c r="C53" s="160"/>
      <c r="D53" s="160"/>
      <c r="E53" s="171"/>
      <c r="F53" s="60"/>
      <c r="G53" s="4"/>
      <c r="H53" s="4"/>
      <c r="I53" s="4"/>
    </row>
    <row r="54" spans="2:11" ht="15.75" thickBot="1">
      <c r="B54" s="161" t="s">
        <v>26</v>
      </c>
      <c r="C54" s="156">
        <v>1900</v>
      </c>
      <c r="D54" s="160"/>
      <c r="E54" s="171"/>
      <c r="F54" s="60"/>
      <c r="G54" s="4"/>
      <c r="H54" s="4"/>
      <c r="I54" s="4"/>
    </row>
    <row r="55" spans="2:11" ht="15.75" thickBot="1">
      <c r="B55" s="161" t="s">
        <v>11</v>
      </c>
      <c r="C55" s="160"/>
      <c r="D55" s="160"/>
      <c r="E55" s="171"/>
      <c r="F55" s="60"/>
      <c r="G55" s="4"/>
      <c r="H55" s="4"/>
      <c r="I55" s="4"/>
    </row>
    <row r="56" spans="2:11" ht="15.75" thickBot="1">
      <c r="B56" s="161"/>
      <c r="C56" s="160"/>
      <c r="D56" s="160"/>
      <c r="E56" s="171"/>
      <c r="F56" s="60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64"/>
      <c r="F57" s="60"/>
      <c r="G57" s="4"/>
      <c r="H57" s="4"/>
      <c r="I57" s="4"/>
    </row>
    <row r="58" spans="2:11">
      <c r="B58" s="5" t="s">
        <v>28</v>
      </c>
      <c r="C58" s="10"/>
      <c r="D58" s="10"/>
      <c r="E58" s="118"/>
      <c r="F58" s="11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64"/>
      <c r="F59" s="60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64"/>
      <c r="F60" s="60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64">
        <v>200</v>
      </c>
      <c r="F61" s="60">
        <f>F63+F83+F92+F107</f>
        <v>9488130.2300000004</v>
      </c>
      <c r="G61" s="4"/>
      <c r="H61" s="4"/>
      <c r="I61" s="11"/>
    </row>
    <row r="62" spans="2:11">
      <c r="B62" s="5" t="s">
        <v>11</v>
      </c>
      <c r="C62" s="10"/>
      <c r="D62" s="10"/>
      <c r="E62" s="118"/>
      <c r="F62" s="11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64">
        <v>210</v>
      </c>
      <c r="F63" s="60">
        <f>F65+F66+F68</f>
        <v>5527488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18"/>
      <c r="F64" s="11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95">
        <v>211</v>
      </c>
      <c r="F65" s="66">
        <f>Свод!S10+Свод!H10</f>
        <v>4197168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95">
        <v>212</v>
      </c>
      <c r="F66" s="66">
        <f>Свод!P10+Свод!F10+Свод!AA10</f>
        <v>62775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64">
        <v>213</v>
      </c>
      <c r="F67" s="60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68">
        <v>213</v>
      </c>
      <c r="F68" s="166">
        <f>F70</f>
        <v>1267545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18"/>
      <c r="F69" s="11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95">
        <v>213</v>
      </c>
      <c r="F70" s="66">
        <f>Свод!I10+Свод!T10</f>
        <v>1267545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64"/>
      <c r="F71" s="60"/>
      <c r="G71" s="4"/>
      <c r="H71" s="4"/>
      <c r="I71" s="9" t="s">
        <v>8</v>
      </c>
    </row>
    <row r="72" spans="2:9">
      <c r="B72" s="6"/>
      <c r="E72" s="35"/>
    </row>
    <row r="73" spans="2:9" ht="15.75" thickBot="1">
      <c r="B73" s="6"/>
      <c r="E73" s="35"/>
    </row>
    <row r="74" spans="2:9" ht="26.25" thickBot="1">
      <c r="B74" s="236" t="s">
        <v>0</v>
      </c>
      <c r="C74" s="230" t="s">
        <v>1</v>
      </c>
      <c r="D74" s="230" t="s">
        <v>2</v>
      </c>
      <c r="E74" s="119" t="s">
        <v>3</v>
      </c>
      <c r="F74" s="234" t="s">
        <v>5</v>
      </c>
      <c r="G74" s="235"/>
      <c r="H74" s="235"/>
      <c r="I74" s="235"/>
    </row>
    <row r="75" spans="2:9" ht="51.75" thickBot="1">
      <c r="B75" s="237"/>
      <c r="C75" s="231"/>
      <c r="D75" s="231"/>
      <c r="E75" s="117" t="s">
        <v>4</v>
      </c>
      <c r="F75" s="209" t="s">
        <v>267</v>
      </c>
      <c r="G75" s="209" t="s">
        <v>265</v>
      </c>
      <c r="H75" s="209" t="s">
        <v>266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117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161" t="s">
        <v>38</v>
      </c>
      <c r="C77" s="156">
        <v>2150</v>
      </c>
      <c r="D77" s="156">
        <v>131</v>
      </c>
      <c r="E77" s="171"/>
      <c r="F77" s="60"/>
      <c r="G77" s="4"/>
      <c r="H77" s="4"/>
      <c r="I77" s="9" t="s">
        <v>8</v>
      </c>
    </row>
    <row r="78" spans="2:9" ht="26.25" thickBot="1">
      <c r="B78" s="161" t="s">
        <v>229</v>
      </c>
      <c r="C78" s="156">
        <v>2160</v>
      </c>
      <c r="D78" s="156">
        <v>133</v>
      </c>
      <c r="E78" s="171"/>
      <c r="F78" s="60"/>
      <c r="G78" s="4"/>
      <c r="H78" s="4"/>
      <c r="I78" s="9" t="s">
        <v>8</v>
      </c>
    </row>
    <row r="79" spans="2:9" ht="26.25" thickBot="1">
      <c r="B79" s="161" t="s">
        <v>39</v>
      </c>
      <c r="C79" s="156">
        <v>2170</v>
      </c>
      <c r="D79" s="156">
        <v>134</v>
      </c>
      <c r="E79" s="171"/>
      <c r="F79" s="60"/>
      <c r="G79" s="4"/>
      <c r="H79" s="4"/>
      <c r="I79" s="9" t="s">
        <v>8</v>
      </c>
    </row>
    <row r="80" spans="2:9" ht="25.5">
      <c r="B80" s="155" t="s">
        <v>40</v>
      </c>
      <c r="C80" s="174">
        <v>2180</v>
      </c>
      <c r="D80" s="174">
        <v>139</v>
      </c>
      <c r="E80" s="175"/>
      <c r="F80" s="115"/>
      <c r="G80" s="5"/>
      <c r="H80" s="5"/>
      <c r="I80" s="10"/>
    </row>
    <row r="81" spans="2:9" ht="15.75" thickBot="1">
      <c r="B81" s="161" t="s">
        <v>11</v>
      </c>
      <c r="C81" s="156">
        <v>2181</v>
      </c>
      <c r="D81" s="156">
        <v>139</v>
      </c>
      <c r="E81" s="171"/>
      <c r="F81" s="60"/>
      <c r="G81" s="4"/>
      <c r="H81" s="4"/>
      <c r="I81" s="9" t="s">
        <v>8</v>
      </c>
    </row>
    <row r="82" spans="2:9" ht="15.75" thickBot="1">
      <c r="B82" s="161" t="s">
        <v>41</v>
      </c>
      <c r="C82" s="156"/>
      <c r="D82" s="156"/>
      <c r="E82" s="171"/>
      <c r="F82" s="60"/>
      <c r="G82" s="4"/>
      <c r="H82" s="4"/>
      <c r="I82" s="9" t="s">
        <v>8</v>
      </c>
    </row>
    <row r="83" spans="2:9" ht="15.75" thickBot="1">
      <c r="B83" s="161" t="s">
        <v>42</v>
      </c>
      <c r="C83" s="156">
        <v>2200</v>
      </c>
      <c r="D83" s="156">
        <v>300</v>
      </c>
      <c r="E83" s="171">
        <v>262</v>
      </c>
      <c r="F83" s="60">
        <f>F87</f>
        <v>0</v>
      </c>
      <c r="G83" s="4"/>
      <c r="H83" s="4"/>
      <c r="I83" s="9" t="s">
        <v>8</v>
      </c>
    </row>
    <row r="84" spans="2:9">
      <c r="B84" s="155" t="s">
        <v>11</v>
      </c>
      <c r="C84" s="157"/>
      <c r="D84" s="157"/>
      <c r="E84" s="175"/>
      <c r="F84" s="115"/>
      <c r="G84" s="5"/>
      <c r="H84" s="5"/>
      <c r="I84" s="12" t="s">
        <v>8</v>
      </c>
    </row>
    <row r="85" spans="2:9" ht="26.25" thickBot="1">
      <c r="B85" s="161" t="s">
        <v>43</v>
      </c>
      <c r="C85" s="156">
        <v>2210</v>
      </c>
      <c r="D85" s="156">
        <v>320</v>
      </c>
      <c r="E85" s="171">
        <v>262</v>
      </c>
      <c r="F85" s="60">
        <f>F87</f>
        <v>0</v>
      </c>
      <c r="G85" s="4"/>
      <c r="H85" s="4"/>
      <c r="I85" s="11"/>
    </row>
    <row r="86" spans="2:9">
      <c r="B86" s="155" t="s">
        <v>28</v>
      </c>
      <c r="C86" s="157"/>
      <c r="D86" s="157"/>
      <c r="E86" s="175"/>
      <c r="F86" s="115"/>
      <c r="G86" s="5"/>
      <c r="H86" s="5"/>
      <c r="I86" s="10"/>
    </row>
    <row r="87" spans="2:9" ht="26.25" thickBot="1">
      <c r="B87" s="161" t="s">
        <v>44</v>
      </c>
      <c r="C87" s="156">
        <v>2211</v>
      </c>
      <c r="D87" s="156">
        <v>321</v>
      </c>
      <c r="E87" s="176">
        <v>262</v>
      </c>
      <c r="F87" s="66">
        <f>Свод!G10</f>
        <v>0</v>
      </c>
      <c r="G87" s="4"/>
      <c r="H87" s="4"/>
      <c r="I87" s="9" t="s">
        <v>8</v>
      </c>
    </row>
    <row r="88" spans="2:9" ht="15.75" thickBot="1">
      <c r="B88" s="161"/>
      <c r="C88" s="160"/>
      <c r="D88" s="160"/>
      <c r="E88" s="171"/>
      <c r="F88" s="60"/>
      <c r="G88" s="4"/>
      <c r="H88" s="4"/>
      <c r="I88" s="11"/>
    </row>
    <row r="89" spans="2:9" ht="26.25" thickBot="1">
      <c r="B89" s="161" t="s">
        <v>45</v>
      </c>
      <c r="C89" s="156">
        <v>2220</v>
      </c>
      <c r="D89" s="156">
        <v>340</v>
      </c>
      <c r="E89" s="171"/>
      <c r="F89" s="60"/>
      <c r="G89" s="4"/>
      <c r="H89" s="4"/>
      <c r="I89" s="9" t="s">
        <v>8</v>
      </c>
    </row>
    <row r="90" spans="2:9" ht="39" thickBot="1">
      <c r="B90" s="161" t="s">
        <v>46</v>
      </c>
      <c r="C90" s="156">
        <v>2230</v>
      </c>
      <c r="D90" s="156">
        <v>350</v>
      </c>
      <c r="E90" s="171"/>
      <c r="F90" s="60"/>
      <c r="G90" s="4"/>
      <c r="H90" s="4"/>
      <c r="I90" s="9" t="s">
        <v>8</v>
      </c>
    </row>
    <row r="91" spans="2:9" ht="26.25" thickBot="1">
      <c r="B91" s="161" t="s">
        <v>47</v>
      </c>
      <c r="C91" s="156">
        <v>2240</v>
      </c>
      <c r="D91" s="156">
        <v>360</v>
      </c>
      <c r="E91" s="171"/>
      <c r="F91" s="60"/>
      <c r="G91" s="4"/>
      <c r="H91" s="4"/>
      <c r="I91" s="9" t="s">
        <v>8</v>
      </c>
    </row>
    <row r="92" spans="2:9" ht="15.75" thickBot="1">
      <c r="B92" s="161" t="s">
        <v>48</v>
      </c>
      <c r="C92" s="156">
        <v>2300</v>
      </c>
      <c r="D92" s="156">
        <v>850</v>
      </c>
      <c r="E92" s="171">
        <v>290</v>
      </c>
      <c r="F92" s="60">
        <f>F94+F95+F96</f>
        <v>26100</v>
      </c>
      <c r="G92" s="4"/>
      <c r="H92" s="4"/>
      <c r="I92" s="9" t="s">
        <v>8</v>
      </c>
    </row>
    <row r="93" spans="2:9">
      <c r="B93" s="155" t="s">
        <v>28</v>
      </c>
      <c r="C93" s="157"/>
      <c r="D93" s="157"/>
      <c r="E93" s="175"/>
      <c r="F93" s="115"/>
      <c r="G93" s="5"/>
      <c r="H93" s="5"/>
      <c r="I93" s="12"/>
    </row>
    <row r="94" spans="2:9" ht="15.75" thickBot="1">
      <c r="B94" s="161" t="s">
        <v>49</v>
      </c>
      <c r="C94" s="156">
        <v>2310</v>
      </c>
      <c r="D94" s="156">
        <v>851</v>
      </c>
      <c r="E94" s="176">
        <v>291</v>
      </c>
      <c r="F94" s="66">
        <f>Свод!J10</f>
        <v>25000</v>
      </c>
      <c r="G94" s="4"/>
      <c r="H94" s="4"/>
      <c r="I94" s="9" t="s">
        <v>8</v>
      </c>
    </row>
    <row r="95" spans="2:9" ht="26.25" thickBot="1">
      <c r="B95" s="161" t="s">
        <v>50</v>
      </c>
      <c r="C95" s="156">
        <v>2320</v>
      </c>
      <c r="D95" s="156">
        <v>852</v>
      </c>
      <c r="E95" s="176">
        <v>292</v>
      </c>
      <c r="F95" s="66">
        <f>Свод!K10</f>
        <v>0</v>
      </c>
      <c r="G95" s="4"/>
      <c r="H95" s="4"/>
      <c r="I95" s="9" t="s">
        <v>8</v>
      </c>
    </row>
    <row r="96" spans="2:9" ht="15.75" thickBot="1">
      <c r="B96" s="161" t="s">
        <v>51</v>
      </c>
      <c r="C96" s="156">
        <v>2330</v>
      </c>
      <c r="D96" s="156">
        <v>853</v>
      </c>
      <c r="E96" s="176">
        <v>293</v>
      </c>
      <c r="F96" s="66">
        <f>Свод!L10</f>
        <v>1100</v>
      </c>
      <c r="G96" s="4"/>
      <c r="H96" s="4"/>
      <c r="I96" s="9" t="s">
        <v>8</v>
      </c>
    </row>
    <row r="97" spans="2:9" ht="15.75" thickBot="1">
      <c r="B97" s="161" t="s">
        <v>52</v>
      </c>
      <c r="C97" s="156">
        <v>2400</v>
      </c>
      <c r="D97" s="156" t="s">
        <v>8</v>
      </c>
      <c r="E97" s="171"/>
      <c r="F97" s="60"/>
      <c r="G97" s="4"/>
      <c r="H97" s="4"/>
      <c r="I97" s="9" t="s">
        <v>8</v>
      </c>
    </row>
    <row r="98" spans="2:9">
      <c r="B98" s="155" t="s">
        <v>28</v>
      </c>
      <c r="C98" s="157"/>
      <c r="D98" s="157"/>
      <c r="E98" s="175"/>
      <c r="F98" s="115"/>
      <c r="G98" s="5"/>
      <c r="H98" s="5"/>
      <c r="I98" s="10"/>
    </row>
    <row r="99" spans="2:9" ht="15.75" thickBot="1">
      <c r="B99" s="161" t="s">
        <v>230</v>
      </c>
      <c r="C99" s="156">
        <v>2410</v>
      </c>
      <c r="D99" s="156">
        <v>613</v>
      </c>
      <c r="E99" s="171"/>
      <c r="F99" s="115"/>
      <c r="G99" s="5"/>
      <c r="H99" s="5"/>
      <c r="I99" s="10"/>
    </row>
    <row r="100" spans="2:9" ht="15.75" thickBot="1">
      <c r="B100" s="161" t="s">
        <v>231</v>
      </c>
      <c r="C100" s="156">
        <v>2420</v>
      </c>
      <c r="D100" s="156">
        <v>623</v>
      </c>
      <c r="E100" s="171"/>
      <c r="F100" s="115"/>
      <c r="G100" s="5"/>
      <c r="H100" s="5"/>
      <c r="I100" s="10"/>
    </row>
    <row r="101" spans="2:9" ht="26.25" thickBot="1">
      <c r="B101" s="161" t="s">
        <v>232</v>
      </c>
      <c r="C101" s="156">
        <v>2430</v>
      </c>
      <c r="D101" s="156">
        <v>634</v>
      </c>
      <c r="E101" s="171"/>
      <c r="F101" s="115"/>
      <c r="G101" s="5"/>
      <c r="H101" s="5"/>
      <c r="I101" s="10"/>
    </row>
    <row r="102" spans="2:9" ht="15.75" thickBot="1">
      <c r="B102" s="161" t="s">
        <v>53</v>
      </c>
      <c r="C102" s="156">
        <v>2440</v>
      </c>
      <c r="D102" s="156">
        <v>810</v>
      </c>
      <c r="E102" s="171"/>
      <c r="F102" s="60"/>
      <c r="G102" s="4"/>
      <c r="H102" s="4"/>
      <c r="I102" s="9" t="s">
        <v>8</v>
      </c>
    </row>
    <row r="103" spans="2:9" ht="15.75" thickBot="1">
      <c r="B103" s="161" t="s">
        <v>54</v>
      </c>
      <c r="C103" s="156">
        <v>2450</v>
      </c>
      <c r="D103" s="156">
        <v>862</v>
      </c>
      <c r="E103" s="171"/>
      <c r="F103" s="60"/>
      <c r="G103" s="4"/>
      <c r="H103" s="4"/>
      <c r="I103" s="9" t="s">
        <v>8</v>
      </c>
    </row>
    <row r="104" spans="2:9" ht="26.25" thickBot="1">
      <c r="B104" s="161" t="s">
        <v>55</v>
      </c>
      <c r="C104" s="156">
        <v>2460</v>
      </c>
      <c r="D104" s="156">
        <v>863</v>
      </c>
      <c r="E104" s="171"/>
      <c r="F104" s="60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64"/>
      <c r="F105" s="60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64"/>
      <c r="F106" s="60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64">
        <v>220</v>
      </c>
      <c r="F107" s="60">
        <f>F111+F116+F119+F118</f>
        <v>3934542.23</v>
      </c>
      <c r="G107" s="4"/>
      <c r="H107" s="4"/>
      <c r="I107" s="4"/>
    </row>
    <row r="108" spans="2:9">
      <c r="B108" s="5" t="s">
        <v>11</v>
      </c>
      <c r="C108" s="10"/>
      <c r="D108" s="10"/>
      <c r="E108" s="118"/>
      <c r="F108" s="115"/>
      <c r="G108" s="5"/>
      <c r="H108" s="5"/>
      <c r="I108" s="5"/>
    </row>
    <row r="109" spans="2:9" ht="26.25" thickBot="1">
      <c r="B109" s="4" t="s">
        <v>233</v>
      </c>
      <c r="C109" s="9">
        <v>2610</v>
      </c>
      <c r="D109" s="9">
        <v>241</v>
      </c>
      <c r="E109" s="64"/>
      <c r="F109" s="60"/>
      <c r="G109" s="4"/>
      <c r="H109" s="4"/>
      <c r="I109" s="4"/>
    </row>
    <row r="110" spans="2:9" ht="26.25" thickBot="1">
      <c r="B110" s="4" t="s">
        <v>59</v>
      </c>
      <c r="C110" s="9">
        <v>2620</v>
      </c>
      <c r="D110" s="9">
        <v>242</v>
      </c>
      <c r="E110" s="64"/>
      <c r="F110" s="60"/>
      <c r="G110" s="4"/>
      <c r="H110" s="4"/>
      <c r="I110" s="4"/>
    </row>
    <row r="111" spans="2:9" ht="26.25" thickBot="1">
      <c r="B111" s="4" t="s">
        <v>60</v>
      </c>
      <c r="C111" s="9">
        <v>2630</v>
      </c>
      <c r="D111" s="9">
        <v>243</v>
      </c>
      <c r="E111" s="68">
        <v>220</v>
      </c>
      <c r="F111" s="66">
        <f>Свод!Z10+Свод!M10</f>
        <v>0</v>
      </c>
      <c r="G111" s="4"/>
      <c r="H111" s="4"/>
      <c r="I111" s="4"/>
    </row>
    <row r="112" spans="2:9" ht="15.75" thickBot="1">
      <c r="B112" s="6"/>
      <c r="E112" s="35"/>
    </row>
    <row r="113" spans="2:9" ht="26.25" thickBot="1">
      <c r="B113" s="236" t="s">
        <v>0</v>
      </c>
      <c r="C113" s="230" t="s">
        <v>1</v>
      </c>
      <c r="D113" s="230" t="s">
        <v>2</v>
      </c>
      <c r="E113" s="119" t="s">
        <v>3</v>
      </c>
      <c r="F113" s="234" t="s">
        <v>5</v>
      </c>
      <c r="G113" s="235"/>
      <c r="H113" s="235"/>
      <c r="I113" s="235"/>
    </row>
    <row r="114" spans="2:9" ht="51.75" thickBot="1">
      <c r="B114" s="237"/>
      <c r="C114" s="231"/>
      <c r="D114" s="231"/>
      <c r="E114" s="117" t="s">
        <v>4</v>
      </c>
      <c r="F114" s="209" t="s">
        <v>267</v>
      </c>
      <c r="G114" s="209" t="s">
        <v>265</v>
      </c>
      <c r="H114" s="209" t="s">
        <v>266</v>
      </c>
      <c r="I114" s="3" t="s">
        <v>6</v>
      </c>
    </row>
    <row r="115" spans="2:9" ht="15.75" thickBot="1">
      <c r="B115" s="2">
        <v>1</v>
      </c>
      <c r="C115" s="2">
        <v>2</v>
      </c>
      <c r="D115" s="2">
        <v>3</v>
      </c>
      <c r="E115" s="117">
        <v>4</v>
      </c>
      <c r="F115" s="2">
        <v>5</v>
      </c>
      <c r="G115" s="2">
        <v>6</v>
      </c>
      <c r="H115" s="2">
        <v>7</v>
      </c>
      <c r="I115" s="3">
        <v>8</v>
      </c>
    </row>
    <row r="116" spans="2:9" ht="15.75" thickBot="1">
      <c r="B116" s="4" t="s">
        <v>238</v>
      </c>
      <c r="C116" s="9">
        <v>2640</v>
      </c>
      <c r="D116" s="179">
        <v>244</v>
      </c>
      <c r="E116" s="95">
        <v>220</v>
      </c>
      <c r="F116" s="66">
        <f>Свод!D10+Свод!Q10+Свод!X10+Свод!Y10+Свод!AF10+Свод!AG10+Свод!AO10</f>
        <v>3630983.07</v>
      </c>
      <c r="G116" s="4"/>
      <c r="H116" s="4"/>
      <c r="I116" s="4"/>
    </row>
    <row r="117" spans="2:9" ht="26.25" thickBot="1">
      <c r="B117" s="4" t="s">
        <v>235</v>
      </c>
      <c r="C117" s="11">
        <v>2650</v>
      </c>
      <c r="D117" s="4">
        <v>246</v>
      </c>
      <c r="E117" s="64">
        <v>220</v>
      </c>
      <c r="F117" s="60"/>
      <c r="G117" s="4"/>
      <c r="H117" s="4"/>
      <c r="I117" s="4"/>
    </row>
    <row r="118" spans="2:9" ht="15.75" thickBot="1">
      <c r="B118" s="4" t="s">
        <v>234</v>
      </c>
      <c r="C118" s="11">
        <v>2660</v>
      </c>
      <c r="D118" s="4">
        <v>247</v>
      </c>
      <c r="E118" s="64">
        <v>223</v>
      </c>
      <c r="F118" s="60">
        <f>Свод!N10</f>
        <v>303559.15999999997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179">
        <v>400</v>
      </c>
      <c r="E119" s="64"/>
      <c r="F119" s="60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18"/>
      <c r="F120" s="115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9">
        <v>406</v>
      </c>
      <c r="E121" s="95"/>
      <c r="F121" s="60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9">
        <v>407</v>
      </c>
      <c r="E122" s="95">
        <v>228</v>
      </c>
      <c r="F122" s="66">
        <f>Свод!AC10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2">
        <v>100</v>
      </c>
      <c r="E123" s="64"/>
      <c r="F123" s="60"/>
      <c r="G123" s="4"/>
      <c r="H123" s="4"/>
      <c r="I123" s="2" t="s">
        <v>8</v>
      </c>
    </row>
    <row r="124" spans="2:9">
      <c r="B124" s="5" t="s">
        <v>11</v>
      </c>
      <c r="C124" s="10"/>
      <c r="D124" s="5"/>
      <c r="E124" s="118"/>
      <c r="F124" s="115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64"/>
      <c r="F125" s="60"/>
      <c r="G125" s="4"/>
      <c r="H125" s="4"/>
      <c r="I125" s="2" t="s">
        <v>8</v>
      </c>
    </row>
    <row r="126" spans="2:9" ht="15.75" thickBot="1">
      <c r="B126" s="4" t="s">
        <v>66</v>
      </c>
      <c r="C126" s="9">
        <v>3020</v>
      </c>
      <c r="D126" s="4"/>
      <c r="E126" s="64"/>
      <c r="F126" s="60"/>
      <c r="G126" s="4"/>
      <c r="H126" s="4"/>
      <c r="I126" s="2" t="s">
        <v>8</v>
      </c>
    </row>
    <row r="127" spans="2:9" ht="15.75" thickBot="1">
      <c r="B127" s="4" t="s">
        <v>67</v>
      </c>
      <c r="C127" s="9">
        <v>3030</v>
      </c>
      <c r="D127" s="4"/>
      <c r="E127" s="64"/>
      <c r="F127" s="60"/>
      <c r="G127" s="4"/>
      <c r="H127" s="4"/>
      <c r="I127" s="2" t="s">
        <v>8</v>
      </c>
    </row>
    <row r="128" spans="2:9" ht="15.75" thickBot="1">
      <c r="B128" s="4" t="s">
        <v>68</v>
      </c>
      <c r="C128" s="9">
        <v>4000</v>
      </c>
      <c r="D128" s="2" t="s">
        <v>8</v>
      </c>
      <c r="E128" s="64"/>
      <c r="F128" s="60"/>
      <c r="G128" s="4"/>
      <c r="H128" s="4"/>
      <c r="I128" s="2" t="s">
        <v>8</v>
      </c>
    </row>
    <row r="129" spans="1:12">
      <c r="B129" s="5" t="s">
        <v>28</v>
      </c>
      <c r="C129" s="10"/>
      <c r="D129" s="5"/>
      <c r="E129" s="118"/>
      <c r="F129" s="115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2">
        <v>610</v>
      </c>
      <c r="E130" s="64"/>
      <c r="F130" s="60"/>
      <c r="G130" s="4"/>
      <c r="H130" s="4"/>
      <c r="I130" s="2" t="s">
        <v>8</v>
      </c>
    </row>
    <row r="131" spans="1:12" ht="15.75" thickBot="1">
      <c r="B131" s="4"/>
      <c r="C131" s="11"/>
      <c r="D131" s="4"/>
      <c r="E131" s="4"/>
      <c r="F131" s="60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228" t="s">
        <v>71</v>
      </c>
      <c r="B136" s="232" t="s">
        <v>0</v>
      </c>
      <c r="C136" s="232" t="s">
        <v>72</v>
      </c>
      <c r="D136" s="232" t="s">
        <v>73</v>
      </c>
      <c r="E136" s="232" t="s">
        <v>217</v>
      </c>
      <c r="F136" s="158"/>
      <c r="G136" s="162" t="s">
        <v>5</v>
      </c>
      <c r="H136" s="163"/>
      <c r="I136" s="163"/>
      <c r="J136" s="163"/>
    </row>
    <row r="137" spans="1:12" ht="77.25" thickBot="1">
      <c r="A137" s="229"/>
      <c r="B137" s="233"/>
      <c r="C137" s="233"/>
      <c r="D137" s="233"/>
      <c r="E137" s="233"/>
      <c r="F137" s="159" t="s">
        <v>239</v>
      </c>
      <c r="G137" s="209" t="s">
        <v>267</v>
      </c>
      <c r="H137" s="209" t="s">
        <v>265</v>
      </c>
      <c r="I137" s="209" t="s">
        <v>266</v>
      </c>
      <c r="J137" s="3" t="s">
        <v>6</v>
      </c>
    </row>
    <row r="138" spans="1:12" ht="15.75" thickBot="1">
      <c r="A138" s="159">
        <v>1</v>
      </c>
      <c r="B138" s="159">
        <v>2</v>
      </c>
      <c r="C138" s="159">
        <v>3</v>
      </c>
      <c r="D138" s="159">
        <v>4</v>
      </c>
      <c r="E138" s="153" t="s">
        <v>218</v>
      </c>
      <c r="F138" s="153" t="s">
        <v>240</v>
      </c>
      <c r="G138" s="2">
        <v>5</v>
      </c>
      <c r="H138" s="2">
        <v>6</v>
      </c>
      <c r="I138" s="2">
        <v>7</v>
      </c>
      <c r="J138" s="3">
        <v>8</v>
      </c>
    </row>
    <row r="139" spans="1:12" ht="15.75" thickBot="1">
      <c r="A139" s="159">
        <v>1</v>
      </c>
      <c r="B139" s="161" t="s">
        <v>241</v>
      </c>
      <c r="C139" s="159">
        <v>26000</v>
      </c>
      <c r="D139" s="159" t="s">
        <v>8</v>
      </c>
      <c r="E139" s="154" t="s">
        <v>219</v>
      </c>
      <c r="F139" s="154" t="s">
        <v>8</v>
      </c>
      <c r="G139" s="60">
        <f>G148+G143</f>
        <v>3934542.2299999995</v>
      </c>
      <c r="H139" s="4"/>
      <c r="I139" s="4"/>
      <c r="J139" s="4"/>
      <c r="L139" s="37">
        <f>F30+F32-F61</f>
        <v>0</v>
      </c>
    </row>
    <row r="140" spans="1:12">
      <c r="A140" s="155"/>
      <c r="B140" s="155" t="s">
        <v>11</v>
      </c>
      <c r="C140" s="155"/>
      <c r="D140" s="155"/>
      <c r="E140" s="155"/>
      <c r="F140" s="155"/>
      <c r="G140" s="115"/>
      <c r="H140" s="5"/>
      <c r="I140" s="5"/>
      <c r="J140" s="5"/>
      <c r="L140" s="37">
        <f>F107-G139</f>
        <v>0</v>
      </c>
    </row>
    <row r="141" spans="1:12" ht="129.75" thickBot="1">
      <c r="A141" s="159" t="s">
        <v>74</v>
      </c>
      <c r="B141" s="161" t="s">
        <v>242</v>
      </c>
      <c r="C141" s="156">
        <v>26100</v>
      </c>
      <c r="D141" s="156" t="s">
        <v>8</v>
      </c>
      <c r="E141" s="156"/>
      <c r="F141" s="156" t="s">
        <v>8</v>
      </c>
      <c r="G141" s="166"/>
      <c r="H141" s="15"/>
      <c r="I141" s="15"/>
      <c r="J141" s="15"/>
    </row>
    <row r="142" spans="1:12" ht="40.5" thickBot="1">
      <c r="A142" s="159" t="s">
        <v>75</v>
      </c>
      <c r="B142" s="161" t="s">
        <v>243</v>
      </c>
      <c r="C142" s="156">
        <v>26200</v>
      </c>
      <c r="D142" s="156" t="s">
        <v>8</v>
      </c>
      <c r="E142" s="156"/>
      <c r="F142" s="156" t="s">
        <v>8</v>
      </c>
      <c r="G142" s="166"/>
      <c r="H142" s="15"/>
      <c r="I142" s="15"/>
      <c r="J142" s="15"/>
    </row>
    <row r="143" spans="1:12" ht="40.5" thickBot="1">
      <c r="A143" s="159" t="s">
        <v>76</v>
      </c>
      <c r="B143" s="161" t="s">
        <v>244</v>
      </c>
      <c r="C143" s="156">
        <v>26300</v>
      </c>
      <c r="D143" s="156" t="s">
        <v>8</v>
      </c>
      <c r="E143" s="154" t="s">
        <v>219</v>
      </c>
      <c r="F143" s="154" t="s">
        <v>8</v>
      </c>
      <c r="G143" s="66">
        <f>Свод!AM10+Свод!AN10+Свод!AQ10</f>
        <v>0</v>
      </c>
      <c r="H143" s="15"/>
      <c r="I143" s="15"/>
      <c r="J143" s="15"/>
    </row>
    <row r="144" spans="1:12" ht="15.75" thickBot="1">
      <c r="A144" s="153" t="s">
        <v>220</v>
      </c>
      <c r="B144" s="161" t="s">
        <v>221</v>
      </c>
      <c r="C144" s="156">
        <v>26310</v>
      </c>
      <c r="D144" s="156"/>
      <c r="E144" s="156" t="s">
        <v>8</v>
      </c>
      <c r="F144" s="156" t="s">
        <v>8</v>
      </c>
      <c r="G144" s="66">
        <f>G145</f>
        <v>0</v>
      </c>
      <c r="H144" s="15"/>
      <c r="I144" s="15"/>
      <c r="J144" s="15"/>
    </row>
    <row r="145" spans="1:10" ht="15.75" thickBot="1">
      <c r="A145" s="153" t="s">
        <v>245</v>
      </c>
      <c r="B145" s="161" t="s">
        <v>28</v>
      </c>
      <c r="C145" s="156" t="s">
        <v>223</v>
      </c>
      <c r="D145" s="156"/>
      <c r="E145" s="156"/>
      <c r="F145" s="156" t="s">
        <v>8</v>
      </c>
      <c r="G145" s="66"/>
      <c r="H145" s="15"/>
      <c r="I145" s="15"/>
      <c r="J145" s="15"/>
    </row>
    <row r="146" spans="1:10" ht="26.25" thickBot="1">
      <c r="A146" s="153" t="s">
        <v>246</v>
      </c>
      <c r="B146" s="161" t="s">
        <v>247</v>
      </c>
      <c r="C146" s="156" t="s">
        <v>248</v>
      </c>
      <c r="D146" s="156"/>
      <c r="E146" s="156"/>
      <c r="F146" s="156"/>
      <c r="G146" s="66"/>
      <c r="H146" s="15"/>
      <c r="I146" s="15"/>
      <c r="J146" s="15"/>
    </row>
    <row r="147" spans="1:10" ht="15.75" thickBot="1">
      <c r="A147" s="153" t="s">
        <v>222</v>
      </c>
      <c r="B147" s="161" t="s">
        <v>94</v>
      </c>
      <c r="C147" s="156">
        <v>26320</v>
      </c>
      <c r="D147" s="156"/>
      <c r="E147" s="156" t="s">
        <v>8</v>
      </c>
      <c r="F147" s="156" t="s">
        <v>8</v>
      </c>
      <c r="G147" s="173"/>
      <c r="H147" s="15"/>
      <c r="I147" s="15"/>
      <c r="J147" s="15"/>
    </row>
    <row r="148" spans="1:10" ht="40.5" thickBot="1">
      <c r="A148" s="159" t="s">
        <v>77</v>
      </c>
      <c r="B148" s="161" t="s">
        <v>249</v>
      </c>
      <c r="C148" s="156">
        <v>26400</v>
      </c>
      <c r="D148" s="156" t="s">
        <v>8</v>
      </c>
      <c r="E148" s="154" t="s">
        <v>219</v>
      </c>
      <c r="F148" s="156" t="s">
        <v>8</v>
      </c>
      <c r="G148" s="166">
        <f>G150+G154+G159+G166</f>
        <v>3934542.2299999995</v>
      </c>
      <c r="H148" s="15"/>
      <c r="I148" s="15"/>
      <c r="J148" s="15"/>
    </row>
    <row r="149" spans="1:10">
      <c r="A149" s="155"/>
      <c r="B149" s="155" t="s">
        <v>11</v>
      </c>
      <c r="C149" s="157"/>
      <c r="D149" s="157"/>
      <c r="E149" s="157"/>
      <c r="F149" s="157"/>
      <c r="G149" s="115"/>
      <c r="H149" s="5"/>
      <c r="I149" s="5"/>
      <c r="J149" s="5"/>
    </row>
    <row r="150" spans="1:10" ht="26.25" thickBot="1">
      <c r="A150" s="153" t="s">
        <v>106</v>
      </c>
      <c r="B150" s="161" t="s">
        <v>78</v>
      </c>
      <c r="C150" s="156">
        <v>26410</v>
      </c>
      <c r="D150" s="156" t="s">
        <v>8</v>
      </c>
      <c r="E150" s="154" t="s">
        <v>219</v>
      </c>
      <c r="F150" s="156" t="s">
        <v>8</v>
      </c>
      <c r="G150" s="60">
        <f>G152</f>
        <v>2183295.6399999997</v>
      </c>
      <c r="H150" s="4"/>
      <c r="I150" s="4"/>
      <c r="J150" s="4"/>
    </row>
    <row r="151" spans="1:10">
      <c r="A151" s="155"/>
      <c r="B151" s="155" t="s">
        <v>11</v>
      </c>
      <c r="C151" s="157"/>
      <c r="D151" s="157"/>
      <c r="E151" s="157"/>
      <c r="F151" s="157"/>
      <c r="G151" s="115"/>
      <c r="H151" s="5"/>
      <c r="I151" s="5"/>
      <c r="J151" s="5"/>
    </row>
    <row r="152" spans="1:10" ht="15.75" thickBot="1">
      <c r="A152" s="159" t="s">
        <v>79</v>
      </c>
      <c r="B152" s="161" t="s">
        <v>80</v>
      </c>
      <c r="C152" s="156">
        <v>26411</v>
      </c>
      <c r="D152" s="156" t="s">
        <v>8</v>
      </c>
      <c r="E152" s="154" t="s">
        <v>219</v>
      </c>
      <c r="F152" s="156" t="s">
        <v>8</v>
      </c>
      <c r="G152" s="66">
        <f>Свод!Q10+Свод!M10+Свод!D10-Свод!AM10+Свод!N10+Свод!Y10</f>
        <v>2183295.6399999997</v>
      </c>
      <c r="H152" s="4"/>
      <c r="I152" s="4"/>
      <c r="J152" s="4"/>
    </row>
    <row r="153" spans="1:10" ht="15.75" thickBot="1">
      <c r="A153" s="159" t="s">
        <v>81</v>
      </c>
      <c r="B153" s="161" t="s">
        <v>250</v>
      </c>
      <c r="C153" s="156">
        <v>26412</v>
      </c>
      <c r="D153" s="156" t="s">
        <v>8</v>
      </c>
      <c r="E153" s="156"/>
      <c r="F153" s="156" t="s">
        <v>8</v>
      </c>
      <c r="G153" s="60"/>
      <c r="H153" s="4"/>
      <c r="I153" s="4"/>
      <c r="J153" s="4"/>
    </row>
    <row r="154" spans="1:10" ht="26.25" thickBot="1">
      <c r="A154" s="159" t="s">
        <v>82</v>
      </c>
      <c r="B154" s="161" t="s">
        <v>83</v>
      </c>
      <c r="C154" s="156">
        <v>26420</v>
      </c>
      <c r="D154" s="156" t="s">
        <v>8</v>
      </c>
      <c r="E154" s="154" t="s">
        <v>219</v>
      </c>
      <c r="F154" s="156" t="s">
        <v>8</v>
      </c>
      <c r="G154" s="60">
        <f>G156</f>
        <v>0</v>
      </c>
      <c r="H154" s="4"/>
      <c r="I154" s="4"/>
      <c r="J154" s="4"/>
    </row>
    <row r="155" spans="1:10">
      <c r="A155" s="155"/>
      <c r="B155" s="155" t="s">
        <v>11</v>
      </c>
      <c r="C155" s="157"/>
      <c r="D155" s="157"/>
      <c r="E155" s="157"/>
      <c r="F155" s="157"/>
      <c r="G155" s="115"/>
      <c r="H155" s="5"/>
      <c r="I155" s="5"/>
      <c r="J155" s="5"/>
    </row>
    <row r="156" spans="1:10" ht="15.75" thickBot="1">
      <c r="A156" s="159" t="s">
        <v>84</v>
      </c>
      <c r="B156" s="161" t="s">
        <v>80</v>
      </c>
      <c r="C156" s="156">
        <v>26421</v>
      </c>
      <c r="D156" s="156" t="s">
        <v>8</v>
      </c>
      <c r="E156" s="154" t="s">
        <v>219</v>
      </c>
      <c r="F156" s="156" t="s">
        <v>8</v>
      </c>
      <c r="G156" s="66">
        <f>Свод!Z10</f>
        <v>0</v>
      </c>
      <c r="H156" s="4"/>
      <c r="I156" s="4"/>
      <c r="J156" s="4"/>
    </row>
    <row r="157" spans="1:10" ht="15.75" thickBot="1">
      <c r="A157" s="159"/>
      <c r="B157" s="161" t="s">
        <v>28</v>
      </c>
      <c r="C157" s="156" t="s">
        <v>224</v>
      </c>
      <c r="D157" s="156"/>
      <c r="E157" s="156"/>
      <c r="F157" s="156" t="s">
        <v>8</v>
      </c>
      <c r="G157" s="66">
        <v>0</v>
      </c>
      <c r="H157" s="4"/>
      <c r="I157" s="4"/>
      <c r="J157" s="4"/>
    </row>
    <row r="158" spans="1:10" ht="15.75" thickBot="1">
      <c r="A158" s="159" t="s">
        <v>85</v>
      </c>
      <c r="B158" s="161" t="s">
        <v>250</v>
      </c>
      <c r="C158" s="156">
        <v>26422</v>
      </c>
      <c r="D158" s="156" t="s">
        <v>8</v>
      </c>
      <c r="E158" s="156"/>
      <c r="F158" s="156" t="s">
        <v>8</v>
      </c>
      <c r="G158" s="60"/>
      <c r="H158" s="4"/>
      <c r="I158" s="4"/>
      <c r="J158" s="4"/>
    </row>
    <row r="159" spans="1:10" ht="27.75" thickBot="1">
      <c r="A159" s="159" t="s">
        <v>86</v>
      </c>
      <c r="B159" s="161" t="s">
        <v>251</v>
      </c>
      <c r="C159" s="156">
        <v>26430</v>
      </c>
      <c r="D159" s="156" t="s">
        <v>8</v>
      </c>
      <c r="E159" s="156"/>
      <c r="F159" s="156" t="s">
        <v>8</v>
      </c>
      <c r="G159" s="66">
        <f>Свод!AC10</f>
        <v>0</v>
      </c>
      <c r="H159" s="4"/>
      <c r="I159" s="4"/>
      <c r="J159" s="4"/>
    </row>
    <row r="160" spans="1:10" ht="15.75" thickBot="1">
      <c r="A160" s="159" t="s">
        <v>252</v>
      </c>
      <c r="B160" s="161" t="s">
        <v>28</v>
      </c>
      <c r="C160" s="156" t="s">
        <v>225</v>
      </c>
      <c r="D160" s="156"/>
      <c r="E160" s="156"/>
      <c r="F160" s="156" t="s">
        <v>8</v>
      </c>
      <c r="G160" s="66"/>
      <c r="H160" s="4"/>
      <c r="I160" s="4"/>
      <c r="J160" s="4"/>
    </row>
    <row r="161" spans="1:10" ht="26.25" thickBot="1">
      <c r="A161" s="159" t="s">
        <v>253</v>
      </c>
      <c r="B161" s="161" t="s">
        <v>247</v>
      </c>
      <c r="C161" s="156" t="s">
        <v>254</v>
      </c>
      <c r="D161" s="156"/>
      <c r="E161" s="156"/>
      <c r="F161" s="156"/>
      <c r="G161" s="66"/>
      <c r="H161" s="4"/>
      <c r="I161" s="4"/>
      <c r="J161" s="4"/>
    </row>
    <row r="162" spans="1:10" ht="15.75" thickBot="1">
      <c r="A162" s="159" t="s">
        <v>87</v>
      </c>
      <c r="B162" s="161" t="s">
        <v>88</v>
      </c>
      <c r="C162" s="156">
        <v>26440</v>
      </c>
      <c r="D162" s="156" t="s">
        <v>8</v>
      </c>
      <c r="E162" s="156"/>
      <c r="F162" s="156" t="s">
        <v>8</v>
      </c>
      <c r="G162" s="60"/>
      <c r="H162" s="4"/>
      <c r="I162" s="4"/>
      <c r="J162" s="4"/>
    </row>
    <row r="163" spans="1:10">
      <c r="A163" s="155"/>
      <c r="B163" s="155" t="s">
        <v>11</v>
      </c>
      <c r="C163" s="157"/>
      <c r="D163" s="157"/>
      <c r="E163" s="157"/>
      <c r="F163" s="157"/>
      <c r="G163" s="115"/>
      <c r="H163" s="5"/>
      <c r="I163" s="5"/>
      <c r="J163" s="5"/>
    </row>
    <row r="164" spans="1:10" ht="15.75" thickBot="1">
      <c r="A164" s="159" t="s">
        <v>89</v>
      </c>
      <c r="B164" s="161" t="s">
        <v>80</v>
      </c>
      <c r="C164" s="156">
        <v>26441</v>
      </c>
      <c r="D164" s="156" t="s">
        <v>8</v>
      </c>
      <c r="E164" s="156"/>
      <c r="F164" s="156" t="s">
        <v>8</v>
      </c>
      <c r="G164" s="60"/>
      <c r="H164" s="4"/>
      <c r="I164" s="4"/>
      <c r="J164" s="4"/>
    </row>
    <row r="165" spans="1:10" ht="15.75" thickBot="1">
      <c r="A165" s="159" t="s">
        <v>90</v>
      </c>
      <c r="B165" s="161" t="s">
        <v>250</v>
      </c>
      <c r="C165" s="156">
        <v>26442</v>
      </c>
      <c r="D165" s="156" t="s">
        <v>8</v>
      </c>
      <c r="E165" s="156"/>
      <c r="F165" s="156" t="s">
        <v>8</v>
      </c>
      <c r="G165" s="60"/>
      <c r="H165" s="4"/>
      <c r="I165" s="4"/>
      <c r="J165" s="4"/>
    </row>
    <row r="166" spans="1:10" ht="15.75" thickBot="1">
      <c r="A166" s="159" t="s">
        <v>91</v>
      </c>
      <c r="B166" s="161" t="s">
        <v>92</v>
      </c>
      <c r="C166" s="156">
        <v>26450</v>
      </c>
      <c r="D166" s="156" t="s">
        <v>8</v>
      </c>
      <c r="E166" s="154" t="s">
        <v>219</v>
      </c>
      <c r="F166" s="156" t="s">
        <v>8</v>
      </c>
      <c r="G166" s="60">
        <f>G172</f>
        <v>1751246.59</v>
      </c>
      <c r="H166" s="4"/>
      <c r="I166" s="4"/>
      <c r="J166" s="4"/>
    </row>
    <row r="167" spans="1:10" ht="15.75" thickBot="1">
      <c r="A167" s="187"/>
    </row>
    <row r="168" spans="1:10" ht="15.75" customHeight="1" thickBot="1">
      <c r="A168" s="228" t="s">
        <v>71</v>
      </c>
      <c r="B168" s="232" t="s">
        <v>0</v>
      </c>
      <c r="C168" s="232" t="s">
        <v>72</v>
      </c>
      <c r="D168" s="232" t="s">
        <v>73</v>
      </c>
      <c r="E168" s="232" t="s">
        <v>217</v>
      </c>
      <c r="F168" s="158"/>
      <c r="G168" s="185" t="s">
        <v>5</v>
      </c>
      <c r="H168" s="186"/>
      <c r="I168" s="186"/>
      <c r="J168" s="186"/>
    </row>
    <row r="169" spans="1:10" ht="77.25" thickBot="1">
      <c r="A169" s="229"/>
      <c r="B169" s="233"/>
      <c r="C169" s="233"/>
      <c r="D169" s="233"/>
      <c r="E169" s="233"/>
      <c r="F169" s="159" t="s">
        <v>239</v>
      </c>
      <c r="G169" s="209" t="s">
        <v>267</v>
      </c>
      <c r="H169" s="209" t="s">
        <v>265</v>
      </c>
      <c r="I169" s="209" t="s">
        <v>266</v>
      </c>
      <c r="J169" s="3" t="s">
        <v>6</v>
      </c>
    </row>
    <row r="170" spans="1:10" ht="15.75" thickBot="1">
      <c r="A170" s="159">
        <v>1</v>
      </c>
      <c r="B170" s="159">
        <v>2</v>
      </c>
      <c r="C170" s="159">
        <v>3</v>
      </c>
      <c r="D170" s="159">
        <v>4</v>
      </c>
      <c r="E170" s="159"/>
      <c r="F170" s="159"/>
      <c r="G170" s="2">
        <v>5</v>
      </c>
      <c r="H170" s="2">
        <v>6</v>
      </c>
      <c r="I170" s="2">
        <v>7</v>
      </c>
      <c r="J170" s="3">
        <v>8</v>
      </c>
    </row>
    <row r="171" spans="1:10">
      <c r="A171" s="155"/>
      <c r="B171" s="155" t="s">
        <v>11</v>
      </c>
      <c r="C171" s="155"/>
      <c r="D171" s="157"/>
      <c r="E171" s="157"/>
      <c r="F171" s="157"/>
      <c r="G171" s="5"/>
      <c r="H171" s="5"/>
      <c r="I171" s="5"/>
      <c r="J171" s="5"/>
    </row>
    <row r="172" spans="1:10" ht="15.75" thickBot="1">
      <c r="A172" s="159" t="s">
        <v>255</v>
      </c>
      <c r="B172" s="161" t="s">
        <v>80</v>
      </c>
      <c r="C172" s="156">
        <v>26451</v>
      </c>
      <c r="D172" s="156" t="s">
        <v>8</v>
      </c>
      <c r="E172" s="154" t="s">
        <v>219</v>
      </c>
      <c r="F172" s="156" t="s">
        <v>8</v>
      </c>
      <c r="G172" s="67">
        <f>Свод!AF10+Свод!AG10-Свод!AQ10+Свод!AO10</f>
        <v>1751246.59</v>
      </c>
      <c r="H172" s="4"/>
      <c r="I172" s="4"/>
      <c r="J172" s="4"/>
    </row>
    <row r="173" spans="1:10" ht="15.75" thickBot="1">
      <c r="A173" s="159" t="s">
        <v>256</v>
      </c>
      <c r="B173" s="161" t="s">
        <v>28</v>
      </c>
      <c r="C173" s="156">
        <v>26451.1</v>
      </c>
      <c r="D173" s="156"/>
      <c r="E173" s="156"/>
      <c r="F173" s="156" t="s">
        <v>8</v>
      </c>
      <c r="G173" s="67"/>
      <c r="H173" s="4"/>
      <c r="I173" s="4"/>
      <c r="J173" s="4"/>
    </row>
    <row r="174" spans="1:10" ht="26.25" thickBot="1">
      <c r="A174" s="159" t="s">
        <v>257</v>
      </c>
      <c r="B174" s="161" t="s">
        <v>247</v>
      </c>
      <c r="C174" s="156" t="s">
        <v>258</v>
      </c>
      <c r="D174" s="156"/>
      <c r="E174" s="156"/>
      <c r="F174" s="156"/>
      <c r="G174" s="67"/>
      <c r="H174" s="4"/>
      <c r="I174" s="4"/>
      <c r="J174" s="4"/>
    </row>
    <row r="175" spans="1:10" ht="15.75" thickBot="1">
      <c r="A175" s="159" t="s">
        <v>93</v>
      </c>
      <c r="B175" s="161" t="s">
        <v>94</v>
      </c>
      <c r="C175" s="156">
        <v>26452</v>
      </c>
      <c r="D175" s="156" t="s">
        <v>8</v>
      </c>
      <c r="E175" s="156"/>
      <c r="F175" s="156" t="s">
        <v>8</v>
      </c>
      <c r="G175" s="4"/>
      <c r="H175" s="4"/>
      <c r="I175" s="4"/>
      <c r="J175" s="4"/>
    </row>
    <row r="176" spans="1:10" ht="40.5" thickBot="1">
      <c r="A176" s="159" t="s">
        <v>95</v>
      </c>
      <c r="B176" s="161" t="s">
        <v>259</v>
      </c>
      <c r="C176" s="156">
        <v>26500</v>
      </c>
      <c r="D176" s="156" t="s">
        <v>8</v>
      </c>
      <c r="E176" s="154" t="s">
        <v>219</v>
      </c>
      <c r="F176" s="156" t="s">
        <v>8</v>
      </c>
      <c r="G176" s="65">
        <f>G148</f>
        <v>3934542.2299999995</v>
      </c>
      <c r="H176" s="4"/>
      <c r="I176" s="4"/>
      <c r="J176" s="4"/>
    </row>
    <row r="177" spans="1:10" ht="15.75" thickBot="1">
      <c r="A177" s="153" t="s">
        <v>207</v>
      </c>
      <c r="B177" s="161" t="s">
        <v>96</v>
      </c>
      <c r="C177" s="156" t="s">
        <v>208</v>
      </c>
      <c r="D177" s="160">
        <v>2023</v>
      </c>
      <c r="E177" s="154" t="s">
        <v>219</v>
      </c>
      <c r="F177" s="156" t="s">
        <v>8</v>
      </c>
      <c r="G177" s="65">
        <f>G176</f>
        <v>3934542.2299999995</v>
      </c>
      <c r="H177" s="4"/>
      <c r="I177" s="4"/>
      <c r="J177" s="4"/>
    </row>
    <row r="178" spans="1:10" ht="39" thickBot="1">
      <c r="A178" s="159" t="s">
        <v>97</v>
      </c>
      <c r="B178" s="161" t="s">
        <v>98</v>
      </c>
      <c r="C178" s="156">
        <v>26600</v>
      </c>
      <c r="D178" s="156" t="s">
        <v>8</v>
      </c>
      <c r="E178" s="156"/>
      <c r="F178" s="156" t="s">
        <v>8</v>
      </c>
      <c r="G178" s="4"/>
      <c r="H178" s="4"/>
      <c r="I178" s="4"/>
      <c r="J178" s="4"/>
    </row>
    <row r="179" spans="1:10" ht="15.75" thickBot="1">
      <c r="A179" s="161"/>
      <c r="B179" s="161" t="s">
        <v>96</v>
      </c>
      <c r="C179" s="156">
        <v>26610</v>
      </c>
      <c r="D179" s="160"/>
      <c r="E179" s="160"/>
      <c r="F179" s="156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99</v>
      </c>
    </row>
    <row r="182" spans="1:10">
      <c r="A182" s="7" t="s">
        <v>185</v>
      </c>
    </row>
    <row r="183" spans="1:10">
      <c r="A183" s="7" t="s">
        <v>100</v>
      </c>
    </row>
    <row r="184" spans="1:10">
      <c r="A184" s="7"/>
    </row>
    <row r="185" spans="1:10">
      <c r="A185" s="7" t="s">
        <v>142</v>
      </c>
      <c r="B185" s="81"/>
    </row>
    <row r="186" spans="1:10">
      <c r="A186" s="7" t="s">
        <v>141</v>
      </c>
    </row>
    <row r="187" spans="1:10">
      <c r="A187" s="7" t="str">
        <f>D8</f>
        <v>01 сентября 2023</v>
      </c>
    </row>
    <row r="188" spans="1:10">
      <c r="A188" s="6"/>
    </row>
    <row r="189" spans="1:10">
      <c r="A189" s="6"/>
    </row>
  </sheetData>
  <mergeCells count="28">
    <mergeCell ref="E168:E169"/>
    <mergeCell ref="B37:B38"/>
    <mergeCell ref="C37:C38"/>
    <mergeCell ref="A136:A137"/>
    <mergeCell ref="B74:B75"/>
    <mergeCell ref="C74:C75"/>
    <mergeCell ref="B136:B137"/>
    <mergeCell ref="C136:C137"/>
    <mergeCell ref="B113:B114"/>
    <mergeCell ref="C113:C114"/>
    <mergeCell ref="C168:C169"/>
    <mergeCell ref="A168:A169"/>
    <mergeCell ref="B168:B169"/>
    <mergeCell ref="D168:D169"/>
    <mergeCell ref="B10:F10"/>
    <mergeCell ref="B27:B28"/>
    <mergeCell ref="C27:C28"/>
    <mergeCell ref="D27:D28"/>
    <mergeCell ref="F27:I27"/>
    <mergeCell ref="F37:I37"/>
    <mergeCell ref="F113:I113"/>
    <mergeCell ref="D74:D75"/>
    <mergeCell ref="D136:D137"/>
    <mergeCell ref="D113:D114"/>
    <mergeCell ref="D37:D38"/>
    <mergeCell ref="E37:E38"/>
    <mergeCell ref="F74:I74"/>
    <mergeCell ref="E136:E137"/>
  </mergeCells>
  <phoneticPr fontId="26" type="noConversion"/>
  <pageMargins left="0" right="0" top="0.35433070866141736" bottom="0.15748031496062992" header="0.31496062992125984" footer="0.31496062992125984"/>
  <pageSetup paperSize="9" scale="7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Свод</vt:lpstr>
      <vt:lpstr>Азовский дс</vt:lpstr>
      <vt:lpstr>Апрелевский</vt:lpstr>
      <vt:lpstr>вольновский</vt:lpstr>
      <vt:lpstr>ермаковский</vt:lpstr>
      <vt:lpstr>изумрудновский</vt:lpstr>
      <vt:lpstr>комсомольский</vt:lpstr>
      <vt:lpstr>кондратьевский</vt:lpstr>
      <vt:lpstr>Крымковский</vt:lpstr>
      <vt:lpstr>Майский</vt:lpstr>
      <vt:lpstr>Марьиновский</vt:lpstr>
      <vt:lpstr>медведевский</vt:lpstr>
      <vt:lpstr>НОВОКРЫМСКИЙ</vt:lpstr>
      <vt:lpstr>НОВОСЕЛ</vt:lpstr>
      <vt:lpstr>новостепновский</vt:lpstr>
      <vt:lpstr>Победненский</vt:lpstr>
      <vt:lpstr>Просторненски</vt:lpstr>
      <vt:lpstr>Рысаковский</vt:lpstr>
      <vt:lpstr>Светловский</vt:lpstr>
      <vt:lpstr>Стальновский</vt:lpstr>
      <vt:lpstr>Целиновский</vt:lpstr>
      <vt:lpstr>Ярковский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RePack by SPecialiST</cp:lastModifiedBy>
  <cp:lastPrinted>2023-05-23T12:03:58Z</cp:lastPrinted>
  <dcterms:created xsi:type="dcterms:W3CDTF">2019-05-20T08:14:48Z</dcterms:created>
  <dcterms:modified xsi:type="dcterms:W3CDTF">2023-09-06T05:32:38Z</dcterms:modified>
</cp:coreProperties>
</file>