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8" i="1"/>
  <c r="M17"/>
  <c r="L17"/>
  <c r="K17"/>
  <c r="J17"/>
  <c r="I17"/>
  <c r="H17"/>
  <c r="G17"/>
  <c r="F17"/>
  <c r="E17"/>
  <c r="D17"/>
  <c r="M16"/>
  <c r="L16"/>
  <c r="K16"/>
  <c r="J16"/>
  <c r="I16"/>
  <c r="H16"/>
  <c r="G16"/>
  <c r="F16"/>
  <c r="E16"/>
  <c r="D16"/>
  <c r="M15"/>
  <c r="L15"/>
  <c r="K15"/>
  <c r="J15"/>
  <c r="I15"/>
  <c r="H15"/>
  <c r="G15"/>
  <c r="F15"/>
  <c r="E15"/>
  <c r="D15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10"/>
  <c r="M18" s="1"/>
  <c r="L10"/>
  <c r="L18" s="1"/>
  <c r="K10"/>
  <c r="K18" s="1"/>
  <c r="J10"/>
  <c r="J18" s="1"/>
  <c r="I10"/>
  <c r="I18" s="1"/>
  <c r="H10"/>
  <c r="H18" s="1"/>
  <c r="G10"/>
  <c r="G18" s="1"/>
  <c r="F10"/>
  <c r="F18" s="1"/>
  <c r="E10"/>
  <c r="E18" s="1"/>
  <c r="D10"/>
  <c r="D18" s="1"/>
</calcChain>
</file>

<file path=xl/sharedStrings.xml><?xml version="1.0" encoding="utf-8"?>
<sst xmlns="http://schemas.openxmlformats.org/spreadsheetml/2006/main" count="33" uniqueCount="33">
  <si>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</si>
  <si>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</si>
  <si>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</si>
  <si>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</si>
  <si>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</si>
  <si>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</si>
  <si>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</si>
  <si>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</si>
  <si>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</si>
  <si>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</si>
  <si>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</si>
  <si>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</si>
  <si>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2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</si>
  <si>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</si>
  <si>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</si>
  <si>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</si>
  <si>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</si>
  <si>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</si>
  <si>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Суп молочный с макаронными изделиями</t>
  </si>
  <si>
    <t>Яйцо вареное</t>
  </si>
  <si>
    <t>Повидло</t>
  </si>
  <si>
    <t>Хлеб пшеничный</t>
  </si>
  <si>
    <t>Масло сливочное</t>
  </si>
  <si>
    <t>Чай с сахаром</t>
  </si>
  <si>
    <t>Сок</t>
  </si>
  <si>
    <t>п/п</t>
  </si>
  <si>
    <t xml:space="preserve">Кондитерские изделия </t>
  </si>
  <si>
    <t>Фрукты</t>
  </si>
  <si>
    <t>итого</t>
  </si>
  <si>
    <t xml:space="preserve">Норматив по САНПиН </t>
  </si>
  <si>
    <t>Неделя: первая</t>
  </si>
  <si>
    <t>Возврастная категория: 12-17 лет</t>
  </si>
  <si>
    <t>День: 29.09.2026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</si>
</sst>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12" xfId="0" applyFont="1" applyFill="1" applyBorder="1"/>
    <xf numFmtId="0" fontId="6" fillId="3" borderId="12" xfId="0" applyFont="1" applyFill="1" applyBorder="1" applyAlignment="1">
      <alignment horizontal="center"/>
    </xf>
    <xf numFmtId="164" fontId="6" fillId="2" borderId="12" xfId="0" applyNumberFormat="1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2" fontId="6" fillId="2" borderId="12" xfId="0" applyNumberFormat="1" applyFont="1" applyFill="1" applyBorder="1" applyAlignment="1">
      <alignment horizontal="center" vertical="top" wrapText="1"/>
    </xf>
    <xf numFmtId="0" fontId="6" fillId="2" borderId="12" xfId="0" applyNumberFormat="1" applyFont="1" applyFill="1" applyBorder="1" applyAlignment="1">
      <alignment horizontal="center" vertical="center" wrapText="1"/>
    </xf>
    <xf numFmtId="0" fontId="6" fillId="0" borderId="12" xfId="0" applyFont="1" applyBorder="1"/>
    <xf numFmtId="0" fontId="6" fillId="0" borderId="12" xfId="0" applyFont="1" applyFill="1" applyBorder="1" applyAlignment="1">
      <alignment horizontal="right"/>
    </xf>
    <xf numFmtId="1" fontId="8" fillId="0" borderId="12" xfId="0" applyNumberFormat="1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6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4" fillId="0" borderId="0" xfId="0" applyFont="1"/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/>
  </sheetViews>
  <sheetFormatPr defaultRowHeight="14.4"/>
  <cols>
    <col min="2" max="2" width="43.77734375" customWidth="1"/>
  </cols>
  <sheetData>
    <row r="1" spans="1:13" ht="17.399999999999999">
      <c r="A1" s="21" t="s">
        <v>32</v>
      </c>
    </row>
    <row r="2" spans="1:13" ht="17.399999999999999">
      <c r="A2" s="21" t="s">
        <v>30</v>
      </c>
    </row>
    <row r="3" spans="1:13" ht="17.399999999999999">
      <c r="A3" s="21" t="s">
        <v>31</v>
      </c>
    </row>
    <row r="4" spans="1:13" ht="15" thickBot="1"/>
    <row r="5" spans="1:13" ht="15.6">
      <c r="A5" s="28" t="s">
        <v>0</v>
      </c>
      <c r="B5" s="28" t="s">
        <v>1</v>
      </c>
      <c r="C5" s="28" t="s">
        <v>2</v>
      </c>
      <c r="D5" s="22" t="s">
        <v>3</v>
      </c>
      <c r="E5" s="23"/>
      <c r="F5" s="24"/>
      <c r="G5" s="28" t="s">
        <v>4</v>
      </c>
      <c r="H5" s="22" t="s">
        <v>5</v>
      </c>
      <c r="I5" s="23"/>
      <c r="J5" s="24"/>
      <c r="K5" s="22" t="s">
        <v>6</v>
      </c>
      <c r="L5" s="23"/>
      <c r="M5" s="24"/>
    </row>
    <row r="6" spans="1:13" ht="16.2" thickBot="1">
      <c r="A6" s="29"/>
      <c r="B6" s="31"/>
      <c r="C6" s="31"/>
      <c r="D6" s="25" t="s">
        <v>7</v>
      </c>
      <c r="E6" s="26"/>
      <c r="F6" s="27"/>
      <c r="G6" s="31"/>
      <c r="H6" s="25"/>
      <c r="I6" s="26"/>
      <c r="J6" s="27"/>
      <c r="K6" s="25"/>
      <c r="L6" s="26"/>
      <c r="M6" s="27"/>
    </row>
    <row r="7" spans="1:13" ht="18.600000000000001" thickBot="1">
      <c r="A7" s="30"/>
      <c r="B7" s="32"/>
      <c r="C7" s="32"/>
      <c r="D7" s="1" t="s">
        <v>8</v>
      </c>
      <c r="E7" s="1" t="s">
        <v>9</v>
      </c>
      <c r="F7" s="1" t="s">
        <v>10</v>
      </c>
      <c r="G7" s="32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18.600000000000001" customHeight="1">
      <c r="A8" s="2"/>
      <c r="B8" s="3" t="s">
        <v>17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>
      <c r="A9" s="5">
        <v>120</v>
      </c>
      <c r="B9" s="6" t="s">
        <v>18</v>
      </c>
      <c r="C9" s="7">
        <v>200</v>
      </c>
      <c r="D9" s="8">
        <v>4.4000000000000004</v>
      </c>
      <c r="E9" s="8">
        <v>3.8</v>
      </c>
      <c r="F9" s="8">
        <v>14.4</v>
      </c>
      <c r="G9" s="8">
        <v>120</v>
      </c>
      <c r="H9" s="8">
        <v>26.4</v>
      </c>
      <c r="I9" s="8">
        <v>0.1</v>
      </c>
      <c r="J9" s="8">
        <v>0.7</v>
      </c>
      <c r="K9" s="8">
        <v>130.4</v>
      </c>
      <c r="L9" s="8">
        <v>109.5</v>
      </c>
      <c r="M9" s="8">
        <v>0.5</v>
      </c>
    </row>
    <row r="10" spans="1:13">
      <c r="A10" s="5">
        <v>209</v>
      </c>
      <c r="B10" s="6" t="s">
        <v>19</v>
      </c>
      <c r="C10" s="7">
        <v>40</v>
      </c>
      <c r="D10" s="8">
        <f>5.1</f>
        <v>5.0999999999999996</v>
      </c>
      <c r="E10" s="8">
        <f>4.6</f>
        <v>4.5999999999999996</v>
      </c>
      <c r="F10" s="8">
        <f>0.3</f>
        <v>0.3</v>
      </c>
      <c r="G10" s="8">
        <f>63</f>
        <v>63</v>
      </c>
      <c r="H10" s="8">
        <f>100</f>
        <v>100</v>
      </c>
      <c r="I10" s="8">
        <f>0.03</f>
        <v>0.03</v>
      </c>
      <c r="J10" s="8">
        <f>0</f>
        <v>0</v>
      </c>
      <c r="K10" s="8">
        <f>22</f>
        <v>22</v>
      </c>
      <c r="L10" s="8">
        <f>76.8</f>
        <v>76.8</v>
      </c>
      <c r="M10" s="8">
        <f>1</f>
        <v>1</v>
      </c>
    </row>
    <row r="11" spans="1:13">
      <c r="A11" s="9">
        <v>14</v>
      </c>
      <c r="B11" s="6" t="s">
        <v>20</v>
      </c>
      <c r="C11" s="7">
        <v>10</v>
      </c>
      <c r="D11" s="10">
        <f>8*C11/1000</f>
        <v>0.08</v>
      </c>
      <c r="E11" s="10">
        <f>725*C11/1000</f>
        <v>7.25</v>
      </c>
      <c r="F11" s="10">
        <f>13*C11/1000</f>
        <v>0.13</v>
      </c>
      <c r="G11" s="10">
        <f>6600*C11/1000</f>
        <v>66</v>
      </c>
      <c r="H11" s="10">
        <f>4000*C11/1000</f>
        <v>40</v>
      </c>
      <c r="I11" s="10">
        <f>0</f>
        <v>0</v>
      </c>
      <c r="J11" s="10">
        <f>0</f>
        <v>0</v>
      </c>
      <c r="K11" s="10">
        <f>240*C11/1000</f>
        <v>2.4</v>
      </c>
      <c r="L11" s="10">
        <f>300*C11/1000</f>
        <v>3</v>
      </c>
      <c r="M11" s="10">
        <f>2*C11/1000</f>
        <v>0.02</v>
      </c>
    </row>
    <row r="12" spans="1:13">
      <c r="A12" s="5"/>
      <c r="B12" s="6" t="s">
        <v>21</v>
      </c>
      <c r="C12" s="7">
        <v>30</v>
      </c>
      <c r="D12" s="8">
        <f>107*C12/1000</f>
        <v>3.21</v>
      </c>
      <c r="E12" s="8">
        <f>45*C12/1000</f>
        <v>1.35</v>
      </c>
      <c r="F12" s="8">
        <f>435*C12/1000</f>
        <v>13.05</v>
      </c>
      <c r="G12" s="8">
        <f>2740*C12/1000</f>
        <v>82.2</v>
      </c>
      <c r="H12" s="8">
        <f>0</f>
        <v>0</v>
      </c>
      <c r="I12" s="8">
        <f>4.1*C12/1000</f>
        <v>0.12299999999999998</v>
      </c>
      <c r="J12" s="8">
        <f>2*C12/1000</f>
        <v>0.06</v>
      </c>
      <c r="K12" s="8">
        <f>1250*C12/1000</f>
        <v>37.5</v>
      </c>
      <c r="L12" s="8">
        <f>1290*C12/1000</f>
        <v>38.700000000000003</v>
      </c>
      <c r="M12" s="8">
        <f>36*C12/1000</f>
        <v>1.08</v>
      </c>
    </row>
    <row r="13" spans="1:13">
      <c r="A13" s="9">
        <v>14</v>
      </c>
      <c r="B13" s="6" t="s">
        <v>22</v>
      </c>
      <c r="C13" s="7">
        <v>10</v>
      </c>
      <c r="D13" s="10">
        <f>8*C13/1000</f>
        <v>0.08</v>
      </c>
      <c r="E13" s="10">
        <f>725*C13/1000</f>
        <v>7.25</v>
      </c>
      <c r="F13" s="10">
        <f>13*C13/1000</f>
        <v>0.13</v>
      </c>
      <c r="G13" s="10">
        <f>6600*C13/1000</f>
        <v>66</v>
      </c>
      <c r="H13" s="10">
        <f>4000*C13/1000</f>
        <v>40</v>
      </c>
      <c r="I13" s="10">
        <f>0</f>
        <v>0</v>
      </c>
      <c r="J13" s="10">
        <f>0</f>
        <v>0</v>
      </c>
      <c r="K13" s="10">
        <f>240*C13/1000</f>
        <v>2.4</v>
      </c>
      <c r="L13" s="10">
        <f>300*C13/1000</f>
        <v>3</v>
      </c>
      <c r="M13" s="10">
        <f>2*C13/1000</f>
        <v>0.02</v>
      </c>
    </row>
    <row r="14" spans="1:13">
      <c r="A14" s="9">
        <v>378</v>
      </c>
      <c r="B14" s="6" t="s">
        <v>23</v>
      </c>
      <c r="C14" s="7">
        <v>200</v>
      </c>
      <c r="D14" s="11">
        <f>0.35*C14/1000</f>
        <v>7.0000000000000007E-2</v>
      </c>
      <c r="E14" s="11">
        <f>0.1*C14/1000</f>
        <v>0.02</v>
      </c>
      <c r="F14" s="11">
        <f>75*C14/1000</f>
        <v>15</v>
      </c>
      <c r="G14" s="11">
        <f>300*C14/1000</f>
        <v>60</v>
      </c>
      <c r="H14" s="11">
        <f>0*C14/1000</f>
        <v>0</v>
      </c>
      <c r="I14" s="11">
        <f>0</f>
        <v>0</v>
      </c>
      <c r="J14" s="11">
        <f>0.2*C14/1000</f>
        <v>0.04</v>
      </c>
      <c r="K14" s="11">
        <f>55.5*C14/1000</f>
        <v>11.1</v>
      </c>
      <c r="L14" s="11">
        <f>14*C14/1000</f>
        <v>2.8</v>
      </c>
      <c r="M14" s="11">
        <f>1.4*C14/1000</f>
        <v>0.28000000000000003</v>
      </c>
    </row>
    <row r="15" spans="1:13">
      <c r="A15" s="12">
        <v>389</v>
      </c>
      <c r="B15" s="6" t="s">
        <v>24</v>
      </c>
      <c r="C15" s="7">
        <v>200</v>
      </c>
      <c r="D15" s="8">
        <f>4*C15/1000</f>
        <v>0.8</v>
      </c>
      <c r="E15" s="8">
        <f>4*C15/1000</f>
        <v>0.8</v>
      </c>
      <c r="F15" s="8">
        <f>98*C15/1000</f>
        <v>19.600000000000001</v>
      </c>
      <c r="G15" s="8">
        <f>470*C15/1000</f>
        <v>94</v>
      </c>
      <c r="H15" s="8">
        <f>0</f>
        <v>0</v>
      </c>
      <c r="I15" s="8">
        <f>0.3*C15/1000</f>
        <v>0.06</v>
      </c>
      <c r="J15" s="8">
        <f>100*C15/1000</f>
        <v>20</v>
      </c>
      <c r="K15" s="8">
        <f>160*C15/1000</f>
        <v>32</v>
      </c>
      <c r="L15" s="8">
        <f>110*C15/1000</f>
        <v>22</v>
      </c>
      <c r="M15" s="8">
        <f>22*C15/1000</f>
        <v>4.4000000000000004</v>
      </c>
    </row>
    <row r="16" spans="1:13">
      <c r="A16" s="12" t="s">
        <v>25</v>
      </c>
      <c r="B16" s="13" t="s">
        <v>26</v>
      </c>
      <c r="C16" s="7">
        <v>50</v>
      </c>
      <c r="D16" s="11">
        <f>67*C16/1000</f>
        <v>3.35</v>
      </c>
      <c r="E16" s="11">
        <f>75.5*C16/1000</f>
        <v>3.7749999999999999</v>
      </c>
      <c r="F16" s="11">
        <f>720.6*C16/1000</f>
        <v>36.03</v>
      </c>
      <c r="G16" s="11">
        <f>3830*C16/1000</f>
        <v>191.5</v>
      </c>
      <c r="H16" s="11">
        <f>400*C16/1000</f>
        <v>20</v>
      </c>
      <c r="I16" s="11">
        <f>1.6*C16/1000</f>
        <v>0.08</v>
      </c>
      <c r="J16" s="11">
        <f>0</f>
        <v>0</v>
      </c>
      <c r="K16" s="11">
        <f>197.5*C16/1000</f>
        <v>9.875</v>
      </c>
      <c r="L16" s="11">
        <f>749.7*C16/1000</f>
        <v>37.484999999999999</v>
      </c>
      <c r="M16" s="11">
        <f>14.3*C16/1000</f>
        <v>0.71499999999999997</v>
      </c>
    </row>
    <row r="17" spans="1:13">
      <c r="A17" s="12">
        <v>338</v>
      </c>
      <c r="B17" s="6" t="s">
        <v>27</v>
      </c>
      <c r="C17" s="7">
        <v>120</v>
      </c>
      <c r="D17" s="8">
        <f>4*C17/1000</f>
        <v>0.48</v>
      </c>
      <c r="E17" s="8">
        <f>4*C17/1000</f>
        <v>0.48</v>
      </c>
      <c r="F17" s="8">
        <f>98*C17/1000</f>
        <v>11.76</v>
      </c>
      <c r="G17" s="8">
        <f>470*C17/1000</f>
        <v>56.4</v>
      </c>
      <c r="H17" s="8">
        <f>0</f>
        <v>0</v>
      </c>
      <c r="I17" s="8">
        <f>0.3*C17/1000</f>
        <v>3.5999999999999997E-2</v>
      </c>
      <c r="J17" s="8">
        <f>100*C17/1000</f>
        <v>12</v>
      </c>
      <c r="K17" s="8">
        <f>160*C17/1000</f>
        <v>19.2</v>
      </c>
      <c r="L17" s="8">
        <f>110*C17/1000</f>
        <v>13.2</v>
      </c>
      <c r="M17" s="8">
        <f>22*C17/1000</f>
        <v>2.64</v>
      </c>
    </row>
    <row r="18" spans="1:13">
      <c r="A18" s="12"/>
      <c r="B18" s="14" t="s">
        <v>28</v>
      </c>
      <c r="C18" s="15">
        <f t="shared" ref="C18:M18" si="0">SUM(C9:C17)</f>
        <v>860</v>
      </c>
      <c r="D18" s="16">
        <f t="shared" si="0"/>
        <v>17.57</v>
      </c>
      <c r="E18" s="16">
        <f t="shared" si="0"/>
        <v>29.324999999999999</v>
      </c>
      <c r="F18" s="16">
        <f t="shared" si="0"/>
        <v>110.40000000000002</v>
      </c>
      <c r="G18" s="16">
        <f t="shared" si="0"/>
        <v>799.1</v>
      </c>
      <c r="H18" s="16">
        <f t="shared" si="0"/>
        <v>226.4</v>
      </c>
      <c r="I18" s="16">
        <f t="shared" si="0"/>
        <v>0.42899999999999999</v>
      </c>
      <c r="J18" s="16">
        <f t="shared" si="0"/>
        <v>32.799999999999997</v>
      </c>
      <c r="K18" s="16">
        <f t="shared" si="0"/>
        <v>266.875</v>
      </c>
      <c r="L18" s="16">
        <f t="shared" si="0"/>
        <v>306.48500000000001</v>
      </c>
      <c r="M18" s="16">
        <f t="shared" si="0"/>
        <v>10.655000000000001</v>
      </c>
    </row>
    <row r="19" spans="1:13" ht="25.8" customHeight="1">
      <c r="A19" s="17"/>
      <c r="B19" s="18" t="s">
        <v>29</v>
      </c>
      <c r="C19" s="19">
        <v>500</v>
      </c>
      <c r="D19" s="20">
        <v>19.3</v>
      </c>
      <c r="E19" s="20">
        <v>19.8</v>
      </c>
      <c r="F19" s="20">
        <v>83.8</v>
      </c>
      <c r="G19" s="20">
        <v>587.5</v>
      </c>
      <c r="H19" s="20">
        <v>175</v>
      </c>
      <c r="I19" s="20">
        <v>0.3</v>
      </c>
      <c r="J19" s="20">
        <v>15</v>
      </c>
      <c r="K19" s="20">
        <v>275</v>
      </c>
      <c r="L19" s="20">
        <v>275</v>
      </c>
      <c r="M19" s="20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2026-10-01T12:35:00Z</dcterms:modified>
</cp:coreProperties>
</file>