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196" tabRatio="956" firstSheet="1" activeTab="1"/>
  </bookViews>
  <sheets>
    <sheet name="Свод" sheetId="2" r:id="rId1"/>
    <sheet name="Солен" sheetId="28" r:id="rId2"/>
    <sheet name="Лист1" sheetId="38" r:id="rId3"/>
  </sheets>
  <calcPr calcId="125725"/>
</workbook>
</file>

<file path=xl/calcChain.xml><?xml version="1.0" encoding="utf-8"?>
<calcChain xmlns="http://schemas.openxmlformats.org/spreadsheetml/2006/main">
  <c r="AJ36" i="2"/>
  <c r="GW36" l="1"/>
  <c r="GL36"/>
  <c r="GM36"/>
  <c r="GN36"/>
  <c r="GO36"/>
  <c r="GP36"/>
  <c r="GQ36"/>
  <c r="GR36"/>
  <c r="GS36"/>
  <c r="GT36"/>
  <c r="GU36"/>
  <c r="FL36"/>
  <c r="FM36"/>
  <c r="FN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FO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N11"/>
  <c r="FQ36" l="1"/>
  <c r="K4" l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"/>
  <c r="AC4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FS19" l="1"/>
  <c r="AF19" s="1"/>
  <c r="FP36"/>
  <c r="FO36" s="1"/>
  <c r="AA36" s="1"/>
  <c r="FS5"/>
  <c r="AF5" s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F66" i="28" s="1"/>
  <c r="E28" i="2"/>
  <c r="E29"/>
  <c r="E30"/>
  <c r="E31"/>
  <c r="E32"/>
  <c r="E33"/>
  <c r="E34"/>
  <c r="E35"/>
  <c r="E3"/>
  <c r="GE3"/>
  <c r="AB3" s="1"/>
  <c r="GE22"/>
  <c r="AB22" s="1"/>
  <c r="FU36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"/>
  <c r="FK36"/>
  <c r="FH36" s="1"/>
  <c r="FH29"/>
  <c r="D29" s="1"/>
  <c r="GF36"/>
  <c r="GH36"/>
  <c r="GE30"/>
  <c r="AB30" s="1"/>
  <c r="GJ34"/>
  <c r="AE34" s="1"/>
  <c r="J11"/>
  <c r="GE4"/>
  <c r="AB4" s="1"/>
  <c r="GE5"/>
  <c r="AB5" s="1"/>
  <c r="GE6"/>
  <c r="AB6" s="1"/>
  <c r="GE7"/>
  <c r="AB7" s="1"/>
  <c r="GE8"/>
  <c r="GE9"/>
  <c r="AB9" s="1"/>
  <c r="GE10"/>
  <c r="AB10" s="1"/>
  <c r="GE11"/>
  <c r="AB11" s="1"/>
  <c r="GE12"/>
  <c r="AB12" s="1"/>
  <c r="GE13"/>
  <c r="AB13" s="1"/>
  <c r="GE14"/>
  <c r="AB14" s="1"/>
  <c r="GE15"/>
  <c r="AB15" s="1"/>
  <c r="GE16"/>
  <c r="AB16" s="1"/>
  <c r="GE17"/>
  <c r="AB17" s="1"/>
  <c r="GE18"/>
  <c r="AB18" s="1"/>
  <c r="GE19"/>
  <c r="AB19" s="1"/>
  <c r="GE20"/>
  <c r="AB20" s="1"/>
  <c r="GE21"/>
  <c r="AB21" s="1"/>
  <c r="GE23"/>
  <c r="AB23" s="1"/>
  <c r="GE24"/>
  <c r="AB24" s="1"/>
  <c r="GE25"/>
  <c r="AB25" s="1"/>
  <c r="GE26"/>
  <c r="AB26" s="1"/>
  <c r="GE27"/>
  <c r="AB27" s="1"/>
  <c r="GE28"/>
  <c r="AB28" s="1"/>
  <c r="GE29"/>
  <c r="AB29" s="1"/>
  <c r="GE31"/>
  <c r="GE32"/>
  <c r="AB32" s="1"/>
  <c r="GE33"/>
  <c r="AB33" s="1"/>
  <c r="GE34"/>
  <c r="GE35"/>
  <c r="AB35" s="1"/>
  <c r="BQ36"/>
  <c r="GJ28"/>
  <c r="AE28" s="1"/>
  <c r="AK36"/>
  <c r="GJ4"/>
  <c r="AE4" s="1"/>
  <c r="GJ5"/>
  <c r="AE5" s="1"/>
  <c r="GJ6"/>
  <c r="AE6" s="1"/>
  <c r="GJ7"/>
  <c r="AE7" s="1"/>
  <c r="GJ8"/>
  <c r="AE8" s="1"/>
  <c r="GJ9"/>
  <c r="AE9" s="1"/>
  <c r="GJ10"/>
  <c r="AE10" s="1"/>
  <c r="GJ11"/>
  <c r="AE11" s="1"/>
  <c r="GJ12"/>
  <c r="AE12" s="1"/>
  <c r="GJ13"/>
  <c r="AE13" s="1"/>
  <c r="GJ14"/>
  <c r="AE14" s="1"/>
  <c r="GJ15"/>
  <c r="AE15" s="1"/>
  <c r="GJ16"/>
  <c r="AE16" s="1"/>
  <c r="GJ17"/>
  <c r="AE17" s="1"/>
  <c r="GJ18"/>
  <c r="AE18" s="1"/>
  <c r="GJ19"/>
  <c r="AE19" s="1"/>
  <c r="GJ20"/>
  <c r="AE20" s="1"/>
  <c r="GJ21"/>
  <c r="AE21" s="1"/>
  <c r="GJ22"/>
  <c r="AE22" s="1"/>
  <c r="GJ23"/>
  <c r="AE23" s="1"/>
  <c r="GJ24"/>
  <c r="AE24" s="1"/>
  <c r="GJ25"/>
  <c r="AE25" s="1"/>
  <c r="GJ26"/>
  <c r="AE26" s="1"/>
  <c r="GJ27"/>
  <c r="AE27" s="1"/>
  <c r="GJ29"/>
  <c r="AE29" s="1"/>
  <c r="GJ31"/>
  <c r="AE31" s="1"/>
  <c r="GJ32"/>
  <c r="AE32"/>
  <c r="GJ33"/>
  <c r="AE33" s="1"/>
  <c r="GJ35"/>
  <c r="AE35" s="1"/>
  <c r="GJ3"/>
  <c r="AE3" s="1"/>
  <c r="GV36"/>
  <c r="GG36"/>
  <c r="GK36"/>
  <c r="S36"/>
  <c r="T36"/>
  <c r="BM36"/>
  <c r="BN36"/>
  <c r="BO36"/>
  <c r="BP36"/>
  <c r="EW36"/>
  <c r="EX36"/>
  <c r="EY36"/>
  <c r="EZ36"/>
  <c r="FA36"/>
  <c r="FB36"/>
  <c r="FC36"/>
  <c r="FD36"/>
  <c r="FE36"/>
  <c r="FF36"/>
  <c r="FG36"/>
  <c r="N4"/>
  <c r="N5"/>
  <c r="N6"/>
  <c r="N7"/>
  <c r="N8"/>
  <c r="N9"/>
  <c r="N10"/>
  <c r="N12"/>
  <c r="N13"/>
  <c r="N14"/>
  <c r="N15"/>
  <c r="N16"/>
  <c r="N17"/>
  <c r="N18"/>
  <c r="N19"/>
  <c r="N20"/>
  <c r="N21"/>
  <c r="N22"/>
  <c r="N23"/>
  <c r="N24"/>
  <c r="N25"/>
  <c r="N26"/>
  <c r="N27"/>
  <c r="F117" i="28" s="1"/>
  <c r="N28" i="2"/>
  <c r="N29"/>
  <c r="N30"/>
  <c r="N31"/>
  <c r="N32"/>
  <c r="N33"/>
  <c r="N34"/>
  <c r="N35"/>
  <c r="N3"/>
  <c r="AE74"/>
  <c r="AE75"/>
  <c r="J4"/>
  <c r="J5"/>
  <c r="J6"/>
  <c r="J7"/>
  <c r="J8"/>
  <c r="J9"/>
  <c r="J10"/>
  <c r="J12"/>
  <c r="J13"/>
  <c r="J14"/>
  <c r="J15"/>
  <c r="J16"/>
  <c r="J17"/>
  <c r="J18"/>
  <c r="J19"/>
  <c r="J20"/>
  <c r="J21"/>
  <c r="J22"/>
  <c r="J23"/>
  <c r="J24"/>
  <c r="J25"/>
  <c r="J26"/>
  <c r="J27"/>
  <c r="F94" i="28" s="1"/>
  <c r="J28" i="2"/>
  <c r="J29"/>
  <c r="J30"/>
  <c r="J31"/>
  <c r="J32"/>
  <c r="J33"/>
  <c r="J34"/>
  <c r="J35"/>
  <c r="J3"/>
  <c r="FT36"/>
  <c r="DL82"/>
  <c r="F95" i="28"/>
  <c r="FO4" i="2"/>
  <c r="AA4" s="1"/>
  <c r="FO5"/>
  <c r="AA5" s="1"/>
  <c r="FO6"/>
  <c r="AA6" s="1"/>
  <c r="FO7"/>
  <c r="AA7" s="1"/>
  <c r="FO8"/>
  <c r="AA8" s="1"/>
  <c r="FO9"/>
  <c r="AA9" s="1"/>
  <c r="FO10"/>
  <c r="AA10" s="1"/>
  <c r="FO11"/>
  <c r="AA11" s="1"/>
  <c r="FO12"/>
  <c r="AA12" s="1"/>
  <c r="FO13"/>
  <c r="FO14"/>
  <c r="AA14" s="1"/>
  <c r="FO15"/>
  <c r="AA15" s="1"/>
  <c r="FO16"/>
  <c r="AA16" s="1"/>
  <c r="FO17"/>
  <c r="FO18"/>
  <c r="AA18" s="1"/>
  <c r="FO19"/>
  <c r="AA19" s="1"/>
  <c r="FO20"/>
  <c r="AA20" s="1"/>
  <c r="FO21"/>
  <c r="AA21" s="1"/>
  <c r="FO22"/>
  <c r="AA22" s="1"/>
  <c r="FO23"/>
  <c r="AA23" s="1"/>
  <c r="FO24"/>
  <c r="AA24" s="1"/>
  <c r="FO25"/>
  <c r="AA25" s="1"/>
  <c r="FO26"/>
  <c r="AA26" s="1"/>
  <c r="FO27"/>
  <c r="AA27" s="1"/>
  <c r="FO28"/>
  <c r="AA28" s="1"/>
  <c r="FO29"/>
  <c r="AA29" s="1"/>
  <c r="FO30"/>
  <c r="AA30" s="1"/>
  <c r="FO31"/>
  <c r="AA31" s="1"/>
  <c r="FO32"/>
  <c r="AA32" s="1"/>
  <c r="FO33"/>
  <c r="AA33" s="1"/>
  <c r="FO34"/>
  <c r="AA34" s="1"/>
  <c r="FO35"/>
  <c r="AA35" s="1"/>
  <c r="AA3"/>
  <c r="FS35"/>
  <c r="AF35" s="1"/>
  <c r="FS34"/>
  <c r="AF34" s="1"/>
  <c r="FS33"/>
  <c r="AF33" s="1"/>
  <c r="FS32"/>
  <c r="AF32" s="1"/>
  <c r="FS31"/>
  <c r="AF31" s="1"/>
  <c r="FS30"/>
  <c r="AF30" s="1"/>
  <c r="FS29"/>
  <c r="AF29" s="1"/>
  <c r="FS28"/>
  <c r="AF28" s="1"/>
  <c r="FS27"/>
  <c r="AF27" s="1"/>
  <c r="FS26"/>
  <c r="AF26" s="1"/>
  <c r="FS25"/>
  <c r="AF25" s="1"/>
  <c r="FS24"/>
  <c r="AF24" s="1"/>
  <c r="FS23"/>
  <c r="AF23" s="1"/>
  <c r="FS22"/>
  <c r="AF22" s="1"/>
  <c r="FS21"/>
  <c r="AF21" s="1"/>
  <c r="FS20"/>
  <c r="AF20" s="1"/>
  <c r="FS18"/>
  <c r="AF18" s="1"/>
  <c r="FS17"/>
  <c r="AF17" s="1"/>
  <c r="FS16"/>
  <c r="AF16" s="1"/>
  <c r="FS15"/>
  <c r="AF15" s="1"/>
  <c r="FS14"/>
  <c r="AF14" s="1"/>
  <c r="FS13"/>
  <c r="AF13" s="1"/>
  <c r="FS12"/>
  <c r="AF12" s="1"/>
  <c r="FS11"/>
  <c r="AF11" s="1"/>
  <c r="FS10"/>
  <c r="AF10" s="1"/>
  <c r="FS9"/>
  <c r="AF9" s="1"/>
  <c r="FS8"/>
  <c r="AF8" s="1"/>
  <c r="FS7"/>
  <c r="AF7" s="1"/>
  <c r="FS6"/>
  <c r="AF6" s="1"/>
  <c r="FS4"/>
  <c r="AF4" s="1"/>
  <c r="FS3"/>
  <c r="AF3" s="1"/>
  <c r="M36"/>
  <c r="F96" i="28"/>
  <c r="FH3" i="2"/>
  <c r="D3" s="1"/>
  <c r="G144" i="28"/>
  <c r="AW36" i="2"/>
  <c r="AX36"/>
  <c r="BA74"/>
  <c r="AY4"/>
  <c r="AY5"/>
  <c r="AY6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6"/>
  <c r="AY27"/>
  <c r="F30" i="28" s="1"/>
  <c r="AY28" i="2"/>
  <c r="AY29"/>
  <c r="AY30"/>
  <c r="AY31"/>
  <c r="AY32"/>
  <c r="AY33"/>
  <c r="AY34"/>
  <c r="AY35"/>
  <c r="AY3"/>
  <c r="AB74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V36"/>
  <c r="W36"/>
  <c r="FJ36"/>
  <c r="FI36"/>
  <c r="F36"/>
  <c r="H3"/>
  <c r="G3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F65" i="28" s="1"/>
  <c r="H27" i="2"/>
  <c r="F70" i="28" s="1"/>
  <c r="F68" s="1"/>
  <c r="G28" i="2"/>
  <c r="H28"/>
  <c r="G29"/>
  <c r="H29"/>
  <c r="G30"/>
  <c r="H30"/>
  <c r="G31"/>
  <c r="H31"/>
  <c r="G32"/>
  <c r="H32"/>
  <c r="G33"/>
  <c r="H33"/>
  <c r="G34"/>
  <c r="H34"/>
  <c r="G35"/>
  <c r="H35"/>
  <c r="H4"/>
  <c r="G4"/>
  <c r="AG36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K4"/>
  <c r="BK5"/>
  <c r="BK6"/>
  <c r="BK7"/>
  <c r="BK8"/>
  <c r="BK9"/>
  <c r="BK10"/>
  <c r="BK11"/>
  <c r="BK12"/>
  <c r="BK13"/>
  <c r="BK14"/>
  <c r="BK15"/>
  <c r="BK16"/>
  <c r="BK17"/>
  <c r="BK18"/>
  <c r="BK19"/>
  <c r="BK20"/>
  <c r="BK21"/>
  <c r="BK22"/>
  <c r="BK23"/>
  <c r="BK24"/>
  <c r="BK25"/>
  <c r="BK26"/>
  <c r="BK27"/>
  <c r="BK28"/>
  <c r="BK29"/>
  <c r="BK30"/>
  <c r="BK31"/>
  <c r="BK32"/>
  <c r="BK33"/>
  <c r="BK34"/>
  <c r="BK35"/>
  <c r="BK3"/>
  <c r="AM36"/>
  <c r="AA13"/>
  <c r="AA17"/>
  <c r="FH4"/>
  <c r="D4" s="1"/>
  <c r="FH5"/>
  <c r="D5" s="1"/>
  <c r="FH6"/>
  <c r="D6" s="1"/>
  <c r="FH7"/>
  <c r="D7" s="1"/>
  <c r="FH8"/>
  <c r="D8" s="1"/>
  <c r="FH9"/>
  <c r="D9" s="1"/>
  <c r="FH10"/>
  <c r="D10" s="1"/>
  <c r="FH11"/>
  <c r="D11" s="1"/>
  <c r="FH12"/>
  <c r="D12" s="1"/>
  <c r="FH13"/>
  <c r="D13" s="1"/>
  <c r="FH14"/>
  <c r="D14" s="1"/>
  <c r="FH15"/>
  <c r="D15" s="1"/>
  <c r="FH16"/>
  <c r="D16" s="1"/>
  <c r="FH17"/>
  <c r="D17" s="1"/>
  <c r="FH18"/>
  <c r="D18" s="1"/>
  <c r="FH19"/>
  <c r="D19" s="1"/>
  <c r="FH20"/>
  <c r="D20" s="1"/>
  <c r="FH21"/>
  <c r="D21" s="1"/>
  <c r="FH22"/>
  <c r="D22" s="1"/>
  <c r="FH23"/>
  <c r="D23" s="1"/>
  <c r="FH24"/>
  <c r="D24" s="1"/>
  <c r="FH25"/>
  <c r="D25" s="1"/>
  <c r="FH26"/>
  <c r="D26" s="1"/>
  <c r="FH27"/>
  <c r="D27" s="1"/>
  <c r="FH28"/>
  <c r="D28" s="1"/>
  <c r="FH30"/>
  <c r="D30" s="1"/>
  <c r="FH31"/>
  <c r="D31" s="1"/>
  <c r="FH32"/>
  <c r="D32" s="1"/>
  <c r="FH33"/>
  <c r="D33" s="1"/>
  <c r="FH34"/>
  <c r="D34" s="1"/>
  <c r="FH35"/>
  <c r="D35" s="1"/>
  <c r="P36"/>
  <c r="AQ36"/>
  <c r="F50" i="28"/>
  <c r="AB8" i="2"/>
  <c r="AB31"/>
  <c r="AB34"/>
  <c r="AN36"/>
  <c r="BC36"/>
  <c r="BD36"/>
  <c r="BE36"/>
  <c r="BF36"/>
  <c r="BG36"/>
  <c r="BH36"/>
  <c r="BI36"/>
  <c r="BJ36"/>
  <c r="AI36"/>
  <c r="AL4"/>
  <c r="AL5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G171" i="28" s="1"/>
  <c r="G165" s="1"/>
  <c r="AL28" i="2"/>
  <c r="AL29"/>
  <c r="AL30"/>
  <c r="AL31"/>
  <c r="AL32"/>
  <c r="AL33"/>
  <c r="AL34"/>
  <c r="AL35"/>
  <c r="G158" i="28"/>
  <c r="F121"/>
  <c r="F118" s="1"/>
  <c r="F87"/>
  <c r="F85" s="1"/>
  <c r="F45"/>
  <c r="F34"/>
  <c r="I32"/>
  <c r="H32"/>
  <c r="G32"/>
  <c r="D8"/>
  <c r="C13" s="1"/>
  <c r="AT4" i="2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"/>
  <c r="BB36"/>
  <c r="BA36"/>
  <c r="AL3"/>
  <c r="GB36"/>
  <c r="GC36"/>
  <c r="HB36"/>
  <c r="GD36"/>
  <c r="R36"/>
  <c r="Q36" l="1"/>
  <c r="X36"/>
  <c r="AH35"/>
  <c r="I36"/>
  <c r="F44" i="28"/>
  <c r="BK36" i="2"/>
  <c r="BK38" s="1"/>
  <c r="AH20"/>
  <c r="AH8"/>
  <c r="AH33"/>
  <c r="FZ33" s="1"/>
  <c r="F110" i="28"/>
  <c r="H36" i="2"/>
  <c r="K36"/>
  <c r="U36"/>
  <c r="AL36"/>
  <c r="AH24"/>
  <c r="GJ36"/>
  <c r="AE36" s="1"/>
  <c r="FZ35"/>
  <c r="AH14"/>
  <c r="AH10"/>
  <c r="AH18"/>
  <c r="AH16"/>
  <c r="AH7"/>
  <c r="FZ7" s="1"/>
  <c r="AH4"/>
  <c r="AH15"/>
  <c r="FZ15" s="1"/>
  <c r="AH17"/>
  <c r="AB36"/>
  <c r="AH23"/>
  <c r="FZ23" s="1"/>
  <c r="AH11"/>
  <c r="AH32"/>
  <c r="AH27"/>
  <c r="F49" i="28" s="1"/>
  <c r="F47" s="1"/>
  <c r="G155"/>
  <c r="G153" s="1"/>
  <c r="AH21" i="2"/>
  <c r="FZ21" s="1"/>
  <c r="AH6"/>
  <c r="FZ6" s="1"/>
  <c r="AH31"/>
  <c r="FZ31" s="1"/>
  <c r="G142" i="28"/>
  <c r="G36" i="2"/>
  <c r="AH22"/>
  <c r="L36"/>
  <c r="GE36"/>
  <c r="GJ30"/>
  <c r="AE30" s="1"/>
  <c r="F115" i="28"/>
  <c r="AY25" i="2"/>
  <c r="CR38"/>
  <c r="E36"/>
  <c r="J36"/>
  <c r="FZ11"/>
  <c r="GZ23"/>
  <c r="GZ8"/>
  <c r="N36"/>
  <c r="AH12"/>
  <c r="FZ12" s="1"/>
  <c r="AC36"/>
  <c r="O15"/>
  <c r="Y15" s="1"/>
  <c r="O22"/>
  <c r="Y22" s="1"/>
  <c r="GZ32"/>
  <c r="AH28"/>
  <c r="FZ28" s="1"/>
  <c r="AH9"/>
  <c r="AH34"/>
  <c r="GZ30"/>
  <c r="O32"/>
  <c r="Y32" s="1"/>
  <c r="GZ10"/>
  <c r="GZ29"/>
  <c r="GZ26"/>
  <c r="O21"/>
  <c r="Y21" s="1"/>
  <c r="O6"/>
  <c r="Y6" s="1"/>
  <c r="GZ35"/>
  <c r="O35"/>
  <c r="Y35" s="1"/>
  <c r="GZ20"/>
  <c r="GZ5"/>
  <c r="O33"/>
  <c r="Y33" s="1"/>
  <c r="GZ33"/>
  <c r="O18"/>
  <c r="Y18" s="1"/>
  <c r="O11"/>
  <c r="Y11" s="1"/>
  <c r="GZ11"/>
  <c r="GZ7"/>
  <c r="O28"/>
  <c r="Y28" s="1"/>
  <c r="O13"/>
  <c r="Y13" s="1"/>
  <c r="GZ3"/>
  <c r="GZ31"/>
  <c r="GZ24"/>
  <c r="O17"/>
  <c r="Y17" s="1"/>
  <c r="GZ9"/>
  <c r="GZ21"/>
  <c r="GZ12"/>
  <c r="GZ14"/>
  <c r="GZ17"/>
  <c r="GZ28"/>
  <c r="GZ13"/>
  <c r="O7"/>
  <c r="Y7" s="1"/>
  <c r="GZ18"/>
  <c r="GZ22"/>
  <c r="GZ15"/>
  <c r="O24"/>
  <c r="Y24" s="1"/>
  <c r="GZ34"/>
  <c r="G151" i="28"/>
  <c r="G149" s="1"/>
  <c r="O25" i="2"/>
  <c r="Y25" s="1"/>
  <c r="O26"/>
  <c r="Y26" s="1"/>
  <c r="O31"/>
  <c r="Y31" s="1"/>
  <c r="O20"/>
  <c r="Y20" s="1"/>
  <c r="O5"/>
  <c r="Y5" s="1"/>
  <c r="AD36"/>
  <c r="AH19"/>
  <c r="A186" i="28"/>
  <c r="F92"/>
  <c r="AH29" i="2"/>
  <c r="AH26"/>
  <c r="AH25"/>
  <c r="AH13"/>
  <c r="AH5"/>
  <c r="FV36"/>
  <c r="FS36" s="1"/>
  <c r="AH3"/>
  <c r="FZ3" s="1"/>
  <c r="O19"/>
  <c r="Y19" s="1"/>
  <c r="O30"/>
  <c r="Y30" s="1"/>
  <c r="O27"/>
  <c r="Y27" s="1"/>
  <c r="O9"/>
  <c r="Y9" s="1"/>
  <c r="O8"/>
  <c r="Y8" s="1"/>
  <c r="O34"/>
  <c r="Y34" s="1"/>
  <c r="O23"/>
  <c r="Y23" s="1"/>
  <c r="GZ19"/>
  <c r="O4"/>
  <c r="Y4" s="1"/>
  <c r="O14"/>
  <c r="Y14" s="1"/>
  <c r="D36"/>
  <c r="O16"/>
  <c r="Y16" s="1"/>
  <c r="O10"/>
  <c r="Y10" s="1"/>
  <c r="GZ6"/>
  <c r="GZ4"/>
  <c r="O12"/>
  <c r="Y12" s="1"/>
  <c r="O3"/>
  <c r="Y3" s="1"/>
  <c r="GZ25"/>
  <c r="GZ27"/>
  <c r="GZ16"/>
  <c r="O29"/>
  <c r="Y29" s="1"/>
  <c r="G143" i="28"/>
  <c r="F83"/>
  <c r="F63"/>
  <c r="F107" l="1"/>
  <c r="F61" s="1"/>
  <c r="FZ18" i="2"/>
  <c r="AO8"/>
  <c r="HA8" s="1"/>
  <c r="FZ8"/>
  <c r="AO31"/>
  <c r="HA31" s="1"/>
  <c r="FZ32"/>
  <c r="AO7"/>
  <c r="HA7" s="1"/>
  <c r="AO33"/>
  <c r="HA33" s="1"/>
  <c r="AO21"/>
  <c r="HA21" s="1"/>
  <c r="FZ20"/>
  <c r="FZ27"/>
  <c r="FZ4"/>
  <c r="FZ24"/>
  <c r="FZ16"/>
  <c r="AO24"/>
  <c r="HA24" s="1"/>
  <c r="FZ10"/>
  <c r="AO27"/>
  <c r="HA27" s="1"/>
  <c r="FZ17"/>
  <c r="AO17"/>
  <c r="HA17" s="1"/>
  <c r="FZ14"/>
  <c r="FZ22"/>
  <c r="AO18"/>
  <c r="HA18" s="1"/>
  <c r="G147" i="28"/>
  <c r="G175" s="1"/>
  <c r="G176" s="1"/>
  <c r="AH30" i="2"/>
  <c r="AO30" s="1"/>
  <c r="HA30" s="1"/>
  <c r="AY36"/>
  <c r="AO19"/>
  <c r="HA19" s="1"/>
  <c r="FZ19"/>
  <c r="O36"/>
  <c r="O40" s="1"/>
  <c r="FZ5"/>
  <c r="FZ34"/>
  <c r="AO11"/>
  <c r="HA11" s="1"/>
  <c r="AO20"/>
  <c r="HA20" s="1"/>
  <c r="AO15"/>
  <c r="HA15" s="1"/>
  <c r="AO6"/>
  <c r="HA6" s="1"/>
  <c r="AO22"/>
  <c r="HA22" s="1"/>
  <c r="AO13"/>
  <c r="HA13" s="1"/>
  <c r="AO32"/>
  <c r="HA32" s="1"/>
  <c r="FZ9"/>
  <c r="AO35"/>
  <c r="HA35" s="1"/>
  <c r="AO28"/>
  <c r="HA28" s="1"/>
  <c r="AO9"/>
  <c r="HA9" s="1"/>
  <c r="AO25"/>
  <c r="HA25" s="1"/>
  <c r="AO26"/>
  <c r="HA26" s="1"/>
  <c r="FZ29"/>
  <c r="FZ26"/>
  <c r="FZ25"/>
  <c r="FZ13"/>
  <c r="AF36"/>
  <c r="AF37" s="1"/>
  <c r="FQ37"/>
  <c r="AO5"/>
  <c r="HA5" s="1"/>
  <c r="F42" i="28"/>
  <c r="F40" s="1"/>
  <c r="F32" s="1"/>
  <c r="AO29" i="2"/>
  <c r="HA29" s="1"/>
  <c r="AO4"/>
  <c r="HA4" s="1"/>
  <c r="AO3"/>
  <c r="HA3" s="1"/>
  <c r="AO10"/>
  <c r="HA10" s="1"/>
  <c r="AO12"/>
  <c r="HA12" s="1"/>
  <c r="AO14"/>
  <c r="HA14" s="1"/>
  <c r="AO23"/>
  <c r="HA23" s="1"/>
  <c r="AO16"/>
  <c r="HA16" s="1"/>
  <c r="AO34"/>
  <c r="HA34" s="1"/>
  <c r="AH36" l="1"/>
  <c r="AH38" s="1"/>
  <c r="G138" i="28"/>
  <c r="L139" s="1"/>
  <c r="FZ30" i="2"/>
  <c r="Y36"/>
  <c r="U37"/>
  <c r="L138" i="28"/>
  <c r="AO36" i="2"/>
  <c r="AO38" s="1"/>
  <c r="FZ36" l="1"/>
</calcChain>
</file>

<file path=xl/comments1.xml><?xml version="1.0" encoding="utf-8"?>
<comments xmlns="http://schemas.openxmlformats.org/spreadsheetml/2006/main">
  <authors>
    <author>УОМС</author>
  </authors>
  <commentList>
    <comment ref="FK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<sst xmlns="http://schemas.openxmlformats.org/spreadsheetml/2006/main" count="712" uniqueCount="341">
  <si>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</si>
  <si>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</si>
  <si>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</si>
  <si>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</si>
  <si>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</si>
  <si>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</si>
  <si>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</si>
  <si>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</si>
  <si>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</si>
  <si>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</si>
  <si>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</si>
  <si>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</si>
  <si>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</si>
  <si>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</si>
  <si>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</si>
  <si>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</si>
  <si>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</si>
  <si>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</si>
  <si>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</si>
  <si>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</si>
  <si>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</si>
  <si>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</si>
  <si>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</si>
  <si>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</si>
  <si>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</si>
  <si>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</si>
  <si>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</si>
  <si>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</si>
  <si>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</si>
  <si>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</si>
  <si>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</si>
  <si>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</si>
  <si>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</si>
  <si>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</si>
  <si>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</si>
  <si>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</si>
  <si>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</si>
  <si>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</si>
  <si>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</si>
  <si>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</si>
  <si>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</si>
  <si>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</si>
  <si>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</si>
  <si>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</si>
  <si>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</si>
  <si>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</si>
  <si>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</si>
  <si>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</si>
  <si>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</si>
  <si>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</si>
  <si>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</si>
  <si>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</si>
  <si>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</si>
  <si>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</si>
  <si>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</si>
  <si>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</si>
  <si>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</si>
  <si>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</si>
  <si>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</si>
  <si>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</si>
  <si>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</si>
  <si>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</si>
  <si>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</si>
  <si>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</si>
  <si>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</si>
  <si>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</si>
  <si>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</si>
  <si>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</si>
  <si>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</si>
  <si>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</si>
  <si>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</si>
  <si>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</si>
  <si>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</si>
  <si>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</si>
  <si>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</si>
  <si>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</si>
  <si>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</si>
  <si>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</si>
  <si>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</si>
  <si>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</si>
  <si>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</si>
  <si>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</si>
  <si>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</si>
  <si>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</si>
  <si>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</si>
  <si>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</si>
  <si>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</si>
  <si>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</si>
  <si>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</si>
  <si>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</si>
  <si>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</si>
  <si>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</si>
  <si>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</si>
  <si>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</si>
  <si>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</si>
  <si>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</si>
  <si>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</si>
  <si>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</si>
  <si>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</si>
  <si>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</si>
  <si>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</si>
  <si>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</si>
  <si>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</si>
  <si>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</si>
  <si>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</si>
  <si>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</si>
  <si>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</si>
  <si>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</si>
  <si>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</si>
  <si>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</si>
  <si>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</si>
  <si>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</si>
  <si>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</si>
  <si>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</si>
  <si>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</si>
  <si>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</si>
  <si>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</si>
  <si>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</si>
  <si>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</si>
  <si>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</si>
  <si>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</si>
  <si>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</si>
  <si>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</si>
  <si>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</si>
  <si>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</si>
  <si>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</si>
  <si>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</si>
  <si>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</si>
  <si>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</si>
  <si>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</si>
  <si>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</si>
  <si>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</si>
  <si>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</si>
  <si>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</si>
  <si>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</si>
  <si>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</si>
  <si>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</si>
  <si>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</si>
  <si>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</si>
  <si>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</si>
  <si>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</si>
  <si>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</si>
  <si>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</si>
  <si>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</si>
  <si>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</si>
  <si>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</si>
  <si>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</si>
  <si>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</si>
  <si>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</si>
  <si>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</si>
  <si>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</si>
  <si>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</si>
  <si>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</si>
  <si>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</si>
  <si>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</si>
  <si>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</si>
  <si>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</si>
  <si>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</si>
  <si>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</si>
  <si>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</si>
  <si>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</si>
  <si>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</si>
  <si>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</si>
  <si>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</si>
  <si>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</si>
  <si>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</si>
  <si>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</si>
  <si>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</si>
  <si>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</si>
  <si>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</si>
  <si>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</si>
  <si>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</si>
  <si>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</si>
  <si>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</si>
  <si>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</si>
  <si>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</si>
  <si>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</si>
  <si>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Начальник  управления образования,молодежи и спорта 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</si>
  <si>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</si>
  <si>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</si>
  <si>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</si>
  <si>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</si>
  <si>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</si>
  <si>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</si>
  <si>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</si>
  <si>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</si>
  <si>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</si>
  <si>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</si>
  <si>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</si>
  <si>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</si>
  <si>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</si>
  <si>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</si>
  <si>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</si>
  <si>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</si>
  <si>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</si>
  <si>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</si>
  <si>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</si>
  <si>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</si>
  <si>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</si>
  <si>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</si>
  <si>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</si>
  <si>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</si>
  <si>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</si>
  <si>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</si>
  <si>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</si>
  <si>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Муниципальное общеобразовательное учреждение</t>
  </si>
  <si>
    <t>МОУ "Майская школа"</t>
  </si>
  <si>
    <t>Всего по
 всем КФО</t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</si>
  <si>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</si>
  <si>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</si>
  <si>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</si>
  <si>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</si>
  <si>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</si>
  <si>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</si>
  <si>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</si>
  <si>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</si>
  <si>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</si>
  <si>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</si>
  <si>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</si>
  <si>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</si>
  <si>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</si>
  <si>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</si>
  <si>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</si>
  <si>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</si>
  <si>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</si>
  <si>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</si>
  <si>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</si>
  <si>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</si>
  <si>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 xml:space="preserve">904070202701L3040612
 </t>
  </si>
  <si>
    <t>Горячее питание ФБ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</si>
  <si>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</si>
  <si>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</si>
  <si>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</si>
  <si>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</si>
  <si>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Договора, заключ в 2020г на 2021 муниципалка</t>
  </si>
  <si>
    <t>РЭС</t>
  </si>
  <si>
    <t>244</t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</si>
  <si>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</si>
  <si>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</si>
  <si>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</si>
  <si>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</si>
  <si>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</si>
  <si>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</si>
  <si>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</si>
  <si>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</si>
  <si>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</si>
  <si>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</si>
  <si>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</si>
  <si>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</si>
  <si>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</si>
  <si>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</si>
  <si>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</si>
  <si>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</si>
  <si>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</si>
  <si>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</si>
  <si>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</si>
  <si>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</si>
  <si>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</si>
  <si>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</si>
  <si>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</si>
  <si>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</si>
  <si>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</si>
  <si>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831/297</t>
  </si>
  <si>
    <t>Оборуд.пищеблока
24.06</t>
  </si>
  <si>
    <t xml:space="preserve">Договора, заключ в 2021г на 2022 иные модуль </t>
  </si>
  <si>
    <t>Компен. сел.пед+
 компен переехавшим</t>
  </si>
  <si>
    <t>852/291 госпошлина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</si>
  <si>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</si>
  <si>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</si>
  <si>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</si>
  <si>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</si>
  <si>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Остаток средств на начало текущего финансового года КФО 5,6</t>
  </si>
  <si>
    <t>Капитальный
 ремонт</t>
  </si>
  <si>
    <t>11.05.23</t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</si>
  <si>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</si>
  <si>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</si>
  <si>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</si>
  <si>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</si>
  <si>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853/293</t>
  </si>
  <si>
    <t>01.11.23</t>
  </si>
  <si>
    <t>09.11.2023</t>
  </si>
  <si>
    <t>15.11.2023</t>
  </si>
  <si>
    <t>17.11</t>
  </si>
  <si>
    <t xml:space="preserve"> Местный 2024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</si>
  <si>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</si>
  <si>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</si>
  <si>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</si>
  <si>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</si>
  <si>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</si>
  <si>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</si>
  <si>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</si>
  <si>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</si>
  <si>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</si>
  <si>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</si>
  <si>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</si>
  <si>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</si>
  <si>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</si>
  <si>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</si>
  <si>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</si>
  <si>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</si>
  <si>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</si>
  <si>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</si>
  <si>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</si>
  <si>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03.04.24</t>
  </si>
  <si>
    <t>11.04.24</t>
  </si>
  <si>
    <t>02.05.2024</t>
  </si>
  <si>
    <t>19.04.2024</t>
  </si>
  <si>
    <t>ПСД капремонт/капремонт крыши/технадзор</t>
  </si>
  <si>
    <t>14.05.2024</t>
  </si>
  <si>
    <t>20.05.24</t>
  </si>
  <si>
    <t>07.06.24</t>
  </si>
  <si>
    <t>Трудовой лагерь 07.06.24</t>
  </si>
  <si>
    <t>01.07.2024</t>
  </si>
  <si>
    <t>05.07.2024</t>
  </si>
  <si>
    <t>А.В.Приходько</t>
  </si>
  <si>
    <t>12,07,2023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</si>
  <si>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</si>
  <si>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</si>
  <si>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</si>
  <si>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</si>
  <si>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</si>
  <si>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</si>
  <si>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</si>
  <si>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</si>
  <si>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</si>
  <si>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</si>
  <si>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благоустройство/техобследование</t>
  </si>
  <si>
    <t>22.11.2024</t>
  </si>
  <si>
    <t>04.12.2024</t>
  </si>
  <si>
    <t>09.12.24</t>
  </si>
  <si>
    <t>Установка системы оповещения 11.12.24</t>
  </si>
  <si>
    <t>капитальный ремонт отопления, здания</t>
  </si>
  <si>
    <t>капитальный ремонт  здания</t>
  </si>
  <si>
    <t>11.12</t>
  </si>
  <si>
    <t>16-19.12.2024</t>
  </si>
  <si>
    <t>"26"декабря 2024 г.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</si>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</sst>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37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29" fillId="0" borderId="0"/>
    <xf numFmtId="0" fontId="6" fillId="0" borderId="0"/>
    <xf numFmtId="0" fontId="28" fillId="0" borderId="0"/>
    <xf numFmtId="165" fontId="6" fillId="0" borderId="0" applyFont="0" applyFill="0" applyBorder="0" applyAlignment="0" applyProtection="0"/>
  </cellStyleXfs>
  <cellXfs count="305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11" xfId="0" applyBorder="1"/>
    <xf numFmtId="0" fontId="17" fillId="0" borderId="11" xfId="0" applyFont="1" applyBorder="1"/>
    <xf numFmtId="0" fontId="18" fillId="0" borderId="11" xfId="0" applyFont="1" applyBorder="1" applyAlignment="1"/>
    <xf numFmtId="0" fontId="19" fillId="0" borderId="11" xfId="0" applyFont="1" applyBorder="1"/>
    <xf numFmtId="0" fontId="0" fillId="0" borderId="4" xfId="0" applyBorder="1"/>
    <xf numFmtId="0" fontId="21" fillId="0" borderId="4" xfId="0" applyFont="1" applyBorder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0" fillId="3" borderId="13" xfId="0" applyFill="1" applyBorder="1" applyAlignment="1">
      <alignment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7" fillId="15" borderId="13" xfId="0" applyNumberFormat="1" applyFont="1" applyFill="1" applyBorder="1" applyAlignment="1">
      <alignment vertical="center"/>
    </xf>
    <xf numFmtId="2" fontId="28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2" borderId="0" xfId="0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14" fontId="0" fillId="0" borderId="14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0" fillId="0" borderId="13" xfId="0" applyNumberFormat="1" applyFont="1" applyFill="1" applyBorder="1"/>
    <xf numFmtId="4" fontId="13" fillId="0" borderId="13" xfId="0" applyNumberFormat="1" applyFont="1" applyFill="1" applyBorder="1" applyAlignment="1">
      <alignment wrapText="1"/>
    </xf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0" fillId="0" borderId="13" xfId="0" applyNumberFormat="1" applyFont="1" applyBorder="1"/>
    <xf numFmtId="49" fontId="0" fillId="0" borderId="0" xfId="0" applyNumberFormat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2" borderId="15" xfId="0" applyFill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0" fillId="0" borderId="13" xfId="0" applyNumberFormat="1" applyFont="1" applyBorder="1"/>
    <xf numFmtId="0" fontId="30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" fontId="0" fillId="0" borderId="13" xfId="0" applyNumberFormat="1" applyBorder="1" applyAlignment="1">
      <alignment horizontal="center"/>
    </xf>
    <xf numFmtId="14" fontId="34" fillId="8" borderId="13" xfId="0" applyNumberFormat="1" applyFont="1" applyFill="1" applyBorder="1" applyAlignment="1">
      <alignment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5" fillId="0" borderId="16" xfId="0" applyFont="1" applyFill="1" applyBorder="1" applyAlignment="1">
      <alignment wrapText="1"/>
    </xf>
    <xf numFmtId="166" fontId="19" fillId="4" borderId="13" xfId="0" applyNumberFormat="1" applyFont="1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0" fillId="2" borderId="15" xfId="0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" fontId="36" fillId="4" borderId="13" xfId="0" applyNumberFormat="1" applyFont="1" applyFill="1" applyBorder="1"/>
    <xf numFmtId="4" fontId="30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0" fillId="4" borderId="13" xfId="0" applyNumberFormat="1" applyFont="1" applyFill="1" applyBorder="1" applyAlignment="1">
      <alignment wrapText="1"/>
    </xf>
    <xf numFmtId="4" fontId="26" fillId="0" borderId="13" xfId="0" applyNumberFormat="1" applyFont="1" applyBorder="1"/>
    <xf numFmtId="0" fontId="30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3" fillId="0" borderId="13" xfId="0" applyFont="1" applyBorder="1" applyAlignment="1">
      <alignment horizontal="center" wrapText="1"/>
    </xf>
    <xf numFmtId="0" fontId="33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6" xfId="0" applyNumberFormat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0" fillId="0" borderId="14" xfId="0" applyNumberFormat="1" applyBorder="1" applyAlignment="1">
      <alignment horizontal="center" wrapText="1"/>
    </xf>
    <xf numFmtId="16" fontId="0" fillId="0" borderId="16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C82"/>
  <sheetViews>
    <sheetView topLeftCell="GH1" zoomScaleNormal="100" workbookViewId="0">
      <selection activeCell="GN14" sqref="GN14"/>
    </sheetView>
  </sheetViews>
  <sheetFormatPr defaultRowHeight="14.4"/>
  <cols>
    <col min="1" max="1" width="7.109375" customWidth="1"/>
    <col min="2" max="2" width="43.44140625" customWidth="1"/>
    <col min="3" max="3" width="3.33203125" customWidth="1"/>
    <col min="4" max="4" width="14.44140625" customWidth="1"/>
    <col min="5" max="5" width="11.6640625" customWidth="1"/>
    <col min="6" max="11" width="12.44140625" customWidth="1"/>
    <col min="12" max="13" width="11.6640625" customWidth="1"/>
    <col min="14" max="14" width="13.44140625" customWidth="1"/>
    <col min="15" max="15" width="14" customWidth="1"/>
    <col min="16" max="16" width="14.5546875" customWidth="1"/>
    <col min="17" max="17" width="11.88671875" customWidth="1"/>
    <col min="18" max="18" width="11.33203125" customWidth="1"/>
    <col min="19" max="19" width="14.6640625" customWidth="1"/>
    <col min="20" max="20" width="14.5546875" customWidth="1"/>
    <col min="21" max="21" width="14.33203125" customWidth="1"/>
    <col min="22" max="24" width="10.88671875" customWidth="1"/>
    <col min="25" max="25" width="15.6640625" customWidth="1"/>
    <col min="26" max="26" width="37" customWidth="1"/>
    <col min="27" max="27" width="13.109375" customWidth="1"/>
    <col min="28" max="28" width="14.109375" customWidth="1"/>
    <col min="29" max="29" width="13" customWidth="1"/>
    <col min="30" max="30" width="14" customWidth="1"/>
    <col min="31" max="32" width="12.44140625" customWidth="1"/>
    <col min="33" max="33" width="11.88671875" customWidth="1"/>
    <col min="34" max="34" width="16.109375" customWidth="1"/>
    <col min="35" max="36" width="12.5546875" customWidth="1"/>
    <col min="37" max="37" width="14" customWidth="1"/>
    <col min="38" max="40" width="12.33203125" customWidth="1"/>
    <col min="41" max="41" width="16" customWidth="1"/>
    <col min="42" max="42" width="38" customWidth="1"/>
    <col min="43" max="43" width="13.44140625" customWidth="1"/>
    <col min="44" max="44" width="14.109375" customWidth="1"/>
    <col min="45" max="46" width="12.33203125" customWidth="1"/>
    <col min="47" max="51" width="12.44140625" customWidth="1"/>
    <col min="52" max="52" width="38" customWidth="1"/>
    <col min="53" max="53" width="16" customWidth="1"/>
    <col min="54" max="59" width="12.44140625" customWidth="1"/>
    <col min="60" max="61" width="9.109375" customWidth="1"/>
    <col min="62" max="62" width="13.88671875" customWidth="1"/>
    <col min="63" max="63" width="12.6640625" customWidth="1"/>
    <col min="64" max="64" width="13.109375" customWidth="1"/>
    <col min="65" max="65" width="9.33203125" customWidth="1"/>
    <col min="66" max="66" width="13.109375" customWidth="1"/>
    <col min="67" max="67" width="11.5546875" customWidth="1"/>
    <col min="68" max="68" width="10.33203125" customWidth="1"/>
    <col min="69" max="69" width="12.109375" customWidth="1"/>
    <col min="70" max="70" width="13.6640625" customWidth="1"/>
    <col min="71" max="71" width="11.44140625" customWidth="1"/>
    <col min="72" max="72" width="8.88671875" customWidth="1"/>
    <col min="73" max="73" width="9.5546875" customWidth="1"/>
    <col min="74" max="74" width="13" customWidth="1"/>
    <col min="75" max="76" width="12" customWidth="1"/>
    <col min="77" max="86" width="12" hidden="1" customWidth="1"/>
    <col min="87" max="88" width="14.33203125" hidden="1" customWidth="1"/>
    <col min="89" max="89" width="34.109375" hidden="1" customWidth="1"/>
    <col min="90" max="102" width="12" hidden="1" customWidth="1"/>
    <col min="103" max="103" width="16" hidden="1" customWidth="1"/>
    <col min="104" max="108" width="12" hidden="1" customWidth="1"/>
    <col min="109" max="109" width="14.5546875" hidden="1" customWidth="1"/>
    <col min="110" max="162" width="12" hidden="1" customWidth="1"/>
    <col min="163" max="163" width="12" customWidth="1"/>
    <col min="164" max="166" width="13.5546875" customWidth="1"/>
    <col min="167" max="167" width="12.33203125" customWidth="1"/>
    <col min="168" max="168" width="11.109375" customWidth="1"/>
    <col min="169" max="169" width="10.88671875" customWidth="1"/>
    <col min="170" max="170" width="15.5546875" customWidth="1"/>
    <col min="171" max="173" width="11.6640625" customWidth="1"/>
    <col min="174" max="174" width="13.44140625" customWidth="1"/>
    <col min="175" max="175" width="13.6640625" customWidth="1"/>
    <col min="176" max="177" width="12.44140625" customWidth="1"/>
    <col min="178" max="178" width="16.109375" customWidth="1"/>
    <col min="179" max="179" width="16.109375" hidden="1" customWidth="1"/>
    <col min="180" max="180" width="16.109375" customWidth="1"/>
    <col min="181" max="181" width="38" customWidth="1"/>
    <col min="182" max="182" width="12.33203125" customWidth="1"/>
    <col min="186" max="186" width="9.5546875" bestFit="1" customWidth="1"/>
    <col min="187" max="187" width="12.5546875" customWidth="1"/>
    <col min="188" max="188" width="15.6640625" style="187" customWidth="1"/>
    <col min="189" max="189" width="18.109375" customWidth="1"/>
    <col min="190" max="190" width="14.44140625" customWidth="1"/>
    <col min="191" max="191" width="22.88671875" customWidth="1"/>
    <col min="192" max="192" width="13.44140625" style="157" customWidth="1"/>
    <col min="193" max="193" width="22.5546875" customWidth="1"/>
    <col min="194" max="194" width="14.88671875" customWidth="1"/>
    <col min="195" max="195" width="14.33203125" customWidth="1"/>
    <col min="196" max="196" width="13.5546875" customWidth="1"/>
    <col min="197" max="197" width="14.109375" customWidth="1"/>
    <col min="198" max="199" width="13.33203125" customWidth="1"/>
    <col min="200" max="200" width="12.88671875" customWidth="1"/>
    <col min="201" max="202" width="11.109375" customWidth="1"/>
    <col min="203" max="203" width="11.5546875" customWidth="1"/>
    <col min="204" max="205" width="14.33203125" customWidth="1"/>
    <col min="206" max="206" width="18" customWidth="1"/>
    <col min="207" max="207" width="36.44140625" customWidth="1"/>
    <col min="208" max="208" width="14.33203125" customWidth="1"/>
    <col min="209" max="209" width="15.88671875" customWidth="1"/>
    <col min="211" max="211" width="11.6640625" customWidth="1"/>
  </cols>
  <sheetData>
    <row r="1" spans="1:211" ht="60" customHeight="1">
      <c r="A1" s="261" t="s">
        <v>115</v>
      </c>
      <c r="B1" s="263" t="s">
        <v>158</v>
      </c>
      <c r="C1" s="15"/>
      <c r="D1" s="265" t="s">
        <v>283</v>
      </c>
      <c r="E1" s="266"/>
      <c r="F1" s="266"/>
      <c r="G1" s="266"/>
      <c r="H1" s="266"/>
      <c r="I1" s="266"/>
      <c r="J1" s="266"/>
      <c r="K1" s="266"/>
      <c r="L1" s="267"/>
      <c r="M1" s="54"/>
      <c r="N1" s="54"/>
      <c r="O1" s="110" t="s">
        <v>164</v>
      </c>
      <c r="P1" s="270" t="s">
        <v>336</v>
      </c>
      <c r="Q1" s="270"/>
      <c r="R1" s="270"/>
      <c r="S1" s="270" t="s">
        <v>118</v>
      </c>
      <c r="T1" s="270"/>
      <c r="U1" s="270"/>
      <c r="V1" s="280"/>
      <c r="W1" s="281"/>
      <c r="X1" s="282"/>
      <c r="Y1" s="272" t="s">
        <v>165</v>
      </c>
      <c r="Z1" s="16" t="s">
        <v>159</v>
      </c>
      <c r="AA1" s="271" t="s">
        <v>161</v>
      </c>
      <c r="AB1" s="271"/>
      <c r="AC1" s="278" t="s">
        <v>268</v>
      </c>
      <c r="AD1" s="279"/>
      <c r="AE1" s="279" t="s">
        <v>240</v>
      </c>
      <c r="AF1" s="283"/>
      <c r="AG1" s="57" t="s">
        <v>162</v>
      </c>
      <c r="AH1" s="100" t="s">
        <v>163</v>
      </c>
      <c r="AI1" s="275" t="s">
        <v>172</v>
      </c>
      <c r="AJ1" s="274" t="s">
        <v>227</v>
      </c>
      <c r="AK1" s="274"/>
      <c r="AL1" s="274"/>
      <c r="AM1" s="175" t="s">
        <v>260</v>
      </c>
      <c r="AN1" s="108" t="s">
        <v>168</v>
      </c>
      <c r="AO1" s="276" t="s">
        <v>207</v>
      </c>
      <c r="AP1" s="94" t="s">
        <v>335</v>
      </c>
      <c r="AQ1" s="268" t="s">
        <v>234</v>
      </c>
      <c r="AR1" s="268"/>
      <c r="AS1" s="268"/>
      <c r="AT1" s="268" t="s">
        <v>175</v>
      </c>
      <c r="AU1" s="268" t="s">
        <v>264</v>
      </c>
      <c r="AV1" s="268" t="s">
        <v>176</v>
      </c>
      <c r="AW1" s="268" t="s">
        <v>271</v>
      </c>
      <c r="AX1" s="268" t="s">
        <v>269</v>
      </c>
      <c r="AY1" s="268" t="s">
        <v>270</v>
      </c>
      <c r="AZ1" s="17" t="s">
        <v>160</v>
      </c>
      <c r="BA1" s="265" t="s">
        <v>298</v>
      </c>
      <c r="BB1" s="266"/>
      <c r="BC1" s="266"/>
      <c r="BD1" s="266"/>
      <c r="BE1" s="266"/>
      <c r="BF1" s="266"/>
      <c r="BG1" s="266"/>
      <c r="BH1" s="267"/>
      <c r="BI1" s="54"/>
      <c r="BJ1" s="54"/>
      <c r="BK1" s="58" t="s">
        <v>164</v>
      </c>
      <c r="BL1" s="177">
        <v>45315</v>
      </c>
      <c r="BM1" s="284">
        <v>45323</v>
      </c>
      <c r="BN1" s="284"/>
      <c r="BO1" s="178"/>
      <c r="BP1" s="179"/>
      <c r="BQ1" s="126">
        <v>44977</v>
      </c>
      <c r="BR1" s="180">
        <v>45352</v>
      </c>
      <c r="BS1" s="145">
        <v>45378</v>
      </c>
      <c r="BT1" s="286">
        <v>45383</v>
      </c>
      <c r="BU1" s="287"/>
      <c r="BV1" s="287"/>
      <c r="BW1" s="288"/>
      <c r="BX1" s="146"/>
      <c r="BY1" s="289" t="s">
        <v>303</v>
      </c>
      <c r="BZ1" s="290"/>
      <c r="CA1" s="289" t="s">
        <v>304</v>
      </c>
      <c r="CB1" s="290"/>
      <c r="CC1" s="291" t="s">
        <v>306</v>
      </c>
      <c r="CD1" s="291"/>
      <c r="CE1" s="295" t="s">
        <v>305</v>
      </c>
      <c r="CF1" s="293"/>
      <c r="CG1" s="293"/>
      <c r="CH1" s="293"/>
      <c r="CI1" s="167" t="s">
        <v>308</v>
      </c>
      <c r="CJ1" s="225" t="s">
        <v>309</v>
      </c>
      <c r="CK1" s="159"/>
      <c r="CL1" s="227" t="s">
        <v>310</v>
      </c>
      <c r="CM1" s="231" t="s">
        <v>317</v>
      </c>
      <c r="CN1" s="181"/>
      <c r="CO1" s="167" t="s">
        <v>312</v>
      </c>
      <c r="CP1" s="163"/>
      <c r="CQ1" s="195" t="s">
        <v>273</v>
      </c>
      <c r="CR1" s="167" t="s">
        <v>312</v>
      </c>
      <c r="CS1" s="167"/>
      <c r="CT1" s="167"/>
      <c r="CU1" s="164"/>
      <c r="CV1" s="167" t="s">
        <v>313</v>
      </c>
      <c r="CW1" s="293" t="s">
        <v>315</v>
      </c>
      <c r="CX1" s="294"/>
      <c r="CY1" s="230" t="s">
        <v>316</v>
      </c>
      <c r="CZ1" s="233" t="s">
        <v>317</v>
      </c>
      <c r="DA1" s="168"/>
      <c r="DB1" s="168"/>
      <c r="DC1" s="168" t="s">
        <v>318</v>
      </c>
      <c r="DD1" s="232" t="s">
        <v>319</v>
      </c>
      <c r="DE1" s="234" t="s">
        <v>320</v>
      </c>
      <c r="DF1" s="168" t="s">
        <v>321</v>
      </c>
      <c r="DG1" s="168"/>
      <c r="DH1" s="236" t="s">
        <v>324</v>
      </c>
      <c r="DI1" s="251" t="s">
        <v>322</v>
      </c>
      <c r="DJ1" s="251"/>
      <c r="DK1" s="236" t="s">
        <v>324</v>
      </c>
      <c r="DL1" s="235" t="s">
        <v>323</v>
      </c>
      <c r="DM1" s="251" t="s">
        <v>324</v>
      </c>
      <c r="DN1" s="251"/>
      <c r="DO1" s="251"/>
      <c r="DP1" s="212"/>
      <c r="DQ1" s="251" t="s">
        <v>327</v>
      </c>
      <c r="DR1" s="251"/>
      <c r="DS1" s="251"/>
      <c r="DT1" s="251"/>
      <c r="DU1" s="251" t="s">
        <v>279</v>
      </c>
      <c r="DV1" s="251"/>
      <c r="DW1" s="168" t="s">
        <v>280</v>
      </c>
      <c r="DX1" s="168"/>
      <c r="DY1" s="251" t="s">
        <v>281</v>
      </c>
      <c r="DZ1" s="251"/>
      <c r="EA1" s="251"/>
      <c r="EB1" s="251"/>
      <c r="EC1" s="213" t="s">
        <v>282</v>
      </c>
      <c r="ED1" s="251"/>
      <c r="EE1" s="251"/>
      <c r="EF1" s="172"/>
      <c r="EG1" s="173"/>
      <c r="EH1" s="250" t="s">
        <v>328</v>
      </c>
      <c r="EI1" s="250"/>
      <c r="EJ1" s="250"/>
      <c r="EK1" s="250"/>
      <c r="EL1" s="250"/>
      <c r="EM1" s="250"/>
      <c r="EN1" s="250" t="s">
        <v>329</v>
      </c>
      <c r="EO1" s="250"/>
      <c r="EP1" s="237"/>
      <c r="EQ1" s="214"/>
      <c r="ER1" s="251" t="s">
        <v>333</v>
      </c>
      <c r="ES1" s="251"/>
      <c r="ET1" s="251"/>
      <c r="EU1" s="238"/>
      <c r="EV1" s="238"/>
      <c r="EW1" s="238"/>
      <c r="EX1" s="251" t="s">
        <v>334</v>
      </c>
      <c r="EY1" s="251"/>
      <c r="EZ1" s="251"/>
      <c r="FA1" s="251"/>
      <c r="FB1" s="251"/>
      <c r="FC1" s="251"/>
      <c r="FD1" s="251" t="s">
        <v>267</v>
      </c>
      <c r="FE1" s="251"/>
      <c r="FF1" s="251"/>
      <c r="FG1" s="251"/>
      <c r="FH1" s="18" t="s">
        <v>117</v>
      </c>
      <c r="FI1" s="292" t="s">
        <v>311</v>
      </c>
      <c r="FJ1" s="292"/>
      <c r="FK1" s="158">
        <v>45414</v>
      </c>
      <c r="FL1" s="171" t="s">
        <v>263</v>
      </c>
      <c r="FM1" s="259" t="s">
        <v>213</v>
      </c>
      <c r="FN1" s="17" t="s">
        <v>292</v>
      </c>
      <c r="FO1" s="204"/>
      <c r="FP1" s="196"/>
      <c r="FQ1" s="296" t="s">
        <v>242</v>
      </c>
      <c r="FR1" s="296"/>
      <c r="FS1" s="296"/>
      <c r="FT1" s="296"/>
      <c r="FU1" s="296"/>
      <c r="FV1" s="296"/>
      <c r="FW1" s="196" t="s">
        <v>275</v>
      </c>
      <c r="FX1" s="241">
        <v>2025</v>
      </c>
      <c r="FY1" s="17"/>
      <c r="FZ1" s="268" t="s">
        <v>116</v>
      </c>
      <c r="GA1" s="268"/>
      <c r="GE1" s="285" t="s">
        <v>290</v>
      </c>
      <c r="GF1" s="16" t="s">
        <v>288</v>
      </c>
      <c r="GG1" s="16" t="s">
        <v>289</v>
      </c>
      <c r="GH1" s="16"/>
      <c r="GI1" s="222" t="s">
        <v>301</v>
      </c>
      <c r="GJ1" s="23"/>
      <c r="GK1" s="137" t="s">
        <v>228</v>
      </c>
      <c r="GL1" s="126" t="s">
        <v>293</v>
      </c>
      <c r="GM1" s="196" t="s">
        <v>275</v>
      </c>
      <c r="GN1" s="137" t="s">
        <v>261</v>
      </c>
      <c r="GO1" s="20"/>
      <c r="GP1" s="254" t="s">
        <v>284</v>
      </c>
      <c r="GQ1" s="255"/>
      <c r="GR1" s="256" t="s">
        <v>285</v>
      </c>
      <c r="GS1" s="255"/>
      <c r="GT1" s="252" t="s">
        <v>325</v>
      </c>
      <c r="GU1" s="253"/>
      <c r="GV1" s="219" t="s">
        <v>296</v>
      </c>
      <c r="GW1" s="220" t="s">
        <v>297</v>
      </c>
      <c r="GX1" s="206">
        <v>2026</v>
      </c>
      <c r="HA1" s="19"/>
      <c r="HC1" s="20"/>
    </row>
    <row r="2" spans="1:211" ht="75" customHeight="1" thickBot="1">
      <c r="A2" s="262"/>
      <c r="B2" s="264"/>
      <c r="C2" s="21"/>
      <c r="D2" s="16">
        <v>244</v>
      </c>
      <c r="E2" s="16">
        <v>112</v>
      </c>
      <c r="F2" s="16">
        <v>321</v>
      </c>
      <c r="G2" s="16">
        <v>111</v>
      </c>
      <c r="H2" s="16">
        <v>119</v>
      </c>
      <c r="I2" s="16">
        <v>831</v>
      </c>
      <c r="J2" s="16">
        <v>851</v>
      </c>
      <c r="K2" s="16">
        <v>852</v>
      </c>
      <c r="L2" s="16">
        <v>853</v>
      </c>
      <c r="M2" s="55">
        <v>243</v>
      </c>
      <c r="N2" s="55">
        <v>247</v>
      </c>
      <c r="O2" s="111"/>
      <c r="P2" s="22" t="s">
        <v>209</v>
      </c>
      <c r="Q2" s="22" t="s">
        <v>157</v>
      </c>
      <c r="R2" s="22" t="s">
        <v>169</v>
      </c>
      <c r="S2" s="22">
        <v>111</v>
      </c>
      <c r="T2" s="22">
        <v>119</v>
      </c>
      <c r="U2" s="22" t="s">
        <v>119</v>
      </c>
      <c r="V2" s="22">
        <v>111</v>
      </c>
      <c r="W2" s="22">
        <v>119</v>
      </c>
      <c r="X2" s="190" t="s">
        <v>119</v>
      </c>
      <c r="Y2" s="273"/>
      <c r="Z2" s="16"/>
      <c r="AA2" s="16" t="s">
        <v>160</v>
      </c>
      <c r="AB2" s="56" t="s">
        <v>201</v>
      </c>
      <c r="AC2" s="56">
        <v>111</v>
      </c>
      <c r="AD2" s="56">
        <v>119</v>
      </c>
      <c r="AE2" s="56" t="s">
        <v>241</v>
      </c>
      <c r="AF2" s="56" t="s">
        <v>160</v>
      </c>
      <c r="AG2" s="56" t="s">
        <v>265</v>
      </c>
      <c r="AH2" s="101" t="s">
        <v>159</v>
      </c>
      <c r="AI2" s="275"/>
      <c r="AJ2" s="22" t="s">
        <v>166</v>
      </c>
      <c r="AK2" s="22" t="s">
        <v>167</v>
      </c>
      <c r="AL2" s="106" t="s">
        <v>171</v>
      </c>
      <c r="AM2" s="135"/>
      <c r="AN2" s="104"/>
      <c r="AO2" s="277"/>
      <c r="AQ2" t="s">
        <v>235</v>
      </c>
      <c r="AR2" t="s">
        <v>173</v>
      </c>
      <c r="AS2" t="s">
        <v>174</v>
      </c>
      <c r="AT2" s="269"/>
      <c r="AU2" s="269"/>
      <c r="AV2" s="269"/>
      <c r="AW2" s="269"/>
      <c r="AX2" s="269"/>
      <c r="AY2" s="269"/>
      <c r="BA2" s="16">
        <v>244</v>
      </c>
      <c r="BB2" s="16">
        <v>112</v>
      </c>
      <c r="BC2" s="16">
        <v>321</v>
      </c>
      <c r="BD2" s="16">
        <v>111</v>
      </c>
      <c r="BE2" s="16">
        <v>119</v>
      </c>
      <c r="BF2" s="16">
        <v>851</v>
      </c>
      <c r="BG2" s="16">
        <v>852</v>
      </c>
      <c r="BH2" s="16">
        <v>853</v>
      </c>
      <c r="BI2" s="55">
        <v>243</v>
      </c>
      <c r="BJ2" s="55">
        <v>247</v>
      </c>
      <c r="BK2" s="244"/>
      <c r="BL2" s="127">
        <v>244</v>
      </c>
      <c r="BM2" s="127">
        <v>112</v>
      </c>
      <c r="BN2" s="16">
        <v>244</v>
      </c>
      <c r="BO2" s="16" t="s">
        <v>210</v>
      </c>
      <c r="BP2" s="16">
        <v>321</v>
      </c>
      <c r="BQ2" s="16">
        <v>244</v>
      </c>
      <c r="BR2" s="16">
        <v>244</v>
      </c>
      <c r="BS2" s="125" t="s">
        <v>236</v>
      </c>
      <c r="BT2" s="16"/>
      <c r="BU2" s="113"/>
      <c r="BV2" s="113">
        <v>244</v>
      </c>
      <c r="BW2" s="113"/>
      <c r="BX2" s="113">
        <v>112</v>
      </c>
      <c r="BY2" s="113">
        <v>244</v>
      </c>
      <c r="BZ2" s="113">
        <v>852</v>
      </c>
      <c r="CA2" s="113">
        <v>247</v>
      </c>
      <c r="CB2" s="113">
        <v>244</v>
      </c>
      <c r="CC2" s="113">
        <v>852</v>
      </c>
      <c r="CD2" s="113">
        <v>244</v>
      </c>
      <c r="CE2" s="113">
        <v>244</v>
      </c>
      <c r="CF2" s="113">
        <v>851</v>
      </c>
      <c r="CG2" s="113">
        <v>247</v>
      </c>
      <c r="CH2" s="113">
        <v>112</v>
      </c>
      <c r="CI2" s="113">
        <v>244</v>
      </c>
      <c r="CJ2" s="113">
        <v>244</v>
      </c>
      <c r="CK2" s="113"/>
      <c r="CL2" s="113">
        <v>244</v>
      </c>
      <c r="CM2" s="113" t="s">
        <v>262</v>
      </c>
      <c r="CN2" s="113">
        <v>119</v>
      </c>
      <c r="CO2" s="113" t="s">
        <v>214</v>
      </c>
      <c r="CP2" s="113" t="s">
        <v>215</v>
      </c>
      <c r="CQ2" s="113" t="s">
        <v>216</v>
      </c>
      <c r="CR2" s="113">
        <v>244</v>
      </c>
      <c r="CS2" s="113" t="s">
        <v>216</v>
      </c>
      <c r="CT2" s="113"/>
      <c r="CU2" s="113">
        <v>247</v>
      </c>
      <c r="CV2" s="113">
        <v>244</v>
      </c>
      <c r="CW2" s="113">
        <v>247</v>
      </c>
      <c r="CX2" s="113">
        <v>244</v>
      </c>
      <c r="CY2" s="56">
        <v>244</v>
      </c>
      <c r="CZ2" s="56">
        <v>831</v>
      </c>
      <c r="DA2" s="56">
        <v>852</v>
      </c>
      <c r="DB2" s="56">
        <v>853</v>
      </c>
      <c r="DC2" s="56">
        <v>244</v>
      </c>
      <c r="DD2" s="56">
        <v>244</v>
      </c>
      <c r="DE2" s="56">
        <v>244</v>
      </c>
      <c r="DF2" s="56">
        <v>244</v>
      </c>
      <c r="DG2" s="56">
        <v>112</v>
      </c>
      <c r="DH2" s="56" t="s">
        <v>216</v>
      </c>
      <c r="DI2" s="56">
        <v>244</v>
      </c>
      <c r="DJ2" s="56">
        <v>247</v>
      </c>
      <c r="DK2" s="205" t="s">
        <v>276</v>
      </c>
      <c r="DL2" s="56">
        <v>244</v>
      </c>
      <c r="DM2" s="56">
        <v>244</v>
      </c>
      <c r="DN2" s="209" t="s">
        <v>278</v>
      </c>
      <c r="DO2" s="56">
        <v>112</v>
      </c>
      <c r="DP2" s="56">
        <v>244</v>
      </c>
      <c r="DQ2" s="56">
        <v>244</v>
      </c>
      <c r="DR2" s="56">
        <v>247</v>
      </c>
      <c r="DS2" s="56">
        <v>852</v>
      </c>
      <c r="DT2" s="56">
        <v>853</v>
      </c>
      <c r="DU2" s="56">
        <v>244</v>
      </c>
      <c r="DV2" s="56">
        <v>247</v>
      </c>
      <c r="DW2" s="56">
        <v>244</v>
      </c>
      <c r="DX2" s="56">
        <v>112</v>
      </c>
      <c r="DY2" s="56">
        <v>244</v>
      </c>
      <c r="DZ2" s="56">
        <v>112</v>
      </c>
      <c r="EA2" s="56">
        <v>853</v>
      </c>
      <c r="EB2" s="56">
        <v>851</v>
      </c>
      <c r="EC2" s="56">
        <v>244</v>
      </c>
      <c r="ED2" s="56">
        <v>244</v>
      </c>
      <c r="EE2" s="188" t="s">
        <v>266</v>
      </c>
      <c r="EF2" s="56">
        <v>244</v>
      </c>
      <c r="EG2" s="56">
        <v>244</v>
      </c>
      <c r="EH2" s="189">
        <v>244</v>
      </c>
      <c r="EI2" s="189">
        <v>247</v>
      </c>
      <c r="EJ2" s="189">
        <v>112</v>
      </c>
      <c r="EK2" s="189">
        <v>851</v>
      </c>
      <c r="EL2" s="189">
        <v>852</v>
      </c>
      <c r="EM2" s="189">
        <v>853</v>
      </c>
      <c r="EN2" s="189">
        <v>247</v>
      </c>
      <c r="EO2" s="56">
        <v>244</v>
      </c>
      <c r="EP2" s="56">
        <v>852</v>
      </c>
      <c r="EQ2" s="56">
        <v>247</v>
      </c>
      <c r="ER2" s="56">
        <v>247</v>
      </c>
      <c r="ES2" s="56">
        <v>244</v>
      </c>
      <c r="ET2" s="56">
        <v>851</v>
      </c>
      <c r="EU2" s="56">
        <v>852</v>
      </c>
      <c r="EV2" s="56">
        <v>853</v>
      </c>
      <c r="EW2" s="56">
        <v>112</v>
      </c>
      <c r="EX2" s="16">
        <v>244</v>
      </c>
      <c r="EY2" s="16">
        <v>112</v>
      </c>
      <c r="EZ2" s="16">
        <v>851</v>
      </c>
      <c r="FA2" s="16">
        <v>852</v>
      </c>
      <c r="FB2" s="16">
        <v>853</v>
      </c>
      <c r="FC2" s="16">
        <v>247</v>
      </c>
      <c r="FD2" s="16">
        <v>244</v>
      </c>
      <c r="FE2" s="16">
        <v>247</v>
      </c>
      <c r="FF2" s="16">
        <v>852</v>
      </c>
      <c r="FG2" s="16">
        <v>112</v>
      </c>
      <c r="FH2" s="23" t="s">
        <v>119</v>
      </c>
      <c r="FI2" s="182">
        <v>111</v>
      </c>
      <c r="FJ2" s="182">
        <v>119</v>
      </c>
      <c r="FK2" s="24" t="s">
        <v>217</v>
      </c>
      <c r="FL2" s="80" t="s">
        <v>243</v>
      </c>
      <c r="FM2" s="260"/>
      <c r="FN2" s="140">
        <v>244</v>
      </c>
      <c r="FO2" s="203" t="s">
        <v>244</v>
      </c>
      <c r="FP2" s="197" t="s">
        <v>326</v>
      </c>
      <c r="FQ2" s="239" t="s">
        <v>330</v>
      </c>
      <c r="FR2" s="56"/>
      <c r="FS2" s="56" t="s">
        <v>246</v>
      </c>
      <c r="FT2" s="56" t="s">
        <v>245</v>
      </c>
      <c r="FU2" s="56" t="s">
        <v>307</v>
      </c>
      <c r="FV2" s="179" t="s">
        <v>331</v>
      </c>
      <c r="FW2" s="197" t="s">
        <v>274</v>
      </c>
      <c r="FX2" s="179" t="s">
        <v>332</v>
      </c>
      <c r="GB2" s="25" t="s">
        <v>121</v>
      </c>
      <c r="GC2" s="25" t="s">
        <v>122</v>
      </c>
      <c r="GD2" s="25" t="s">
        <v>123</v>
      </c>
      <c r="GE2" s="285"/>
      <c r="GF2" s="193" t="s">
        <v>272</v>
      </c>
      <c r="GG2" s="216" t="s">
        <v>299</v>
      </c>
      <c r="GH2" s="216" t="s">
        <v>295</v>
      </c>
      <c r="GI2" s="223" t="s">
        <v>302</v>
      </c>
      <c r="GJ2" s="226" t="s">
        <v>291</v>
      </c>
      <c r="GK2" s="79" t="s">
        <v>229</v>
      </c>
      <c r="GL2" s="217" t="s">
        <v>294</v>
      </c>
      <c r="GM2" s="197" t="s">
        <v>274</v>
      </c>
      <c r="GN2" s="17" t="s">
        <v>300</v>
      </c>
      <c r="GO2" s="80"/>
      <c r="GP2" s="80" t="s">
        <v>286</v>
      </c>
      <c r="GQ2" s="80" t="s">
        <v>287</v>
      </c>
      <c r="GR2" s="80" t="s">
        <v>286</v>
      </c>
      <c r="GS2" s="80" t="s">
        <v>287</v>
      </c>
      <c r="GT2" s="80" t="s">
        <v>286</v>
      </c>
      <c r="GU2" s="80" t="s">
        <v>287</v>
      </c>
      <c r="GV2" s="257" t="s">
        <v>277</v>
      </c>
      <c r="GW2" s="257"/>
      <c r="GX2" s="258"/>
      <c r="GZ2" s="26"/>
      <c r="HA2" s="27"/>
      <c r="HC2" s="17"/>
    </row>
    <row r="3" spans="1:211" ht="27.75" customHeight="1">
      <c r="A3" s="28">
        <v>1</v>
      </c>
      <c r="B3" s="29" t="s">
        <v>124</v>
      </c>
      <c r="C3" s="95"/>
      <c r="D3" s="96">
        <f t="shared" ref="D3:D35" si="0">BA3+FH3+BL3+BN3+BQ3+BR3+BV3+CB3+CD3+CE3+BY3+CI3+CV3+CY3+DC3+CR3+DD3+DE3+DF3+DI3+DL3+DM3+EO3+ES3+BS3+CL3+DP3+DQ3+DU3+DW3+DY3+EC3+ED3+EF3+EG3+EH3+EX3+FD3+CJ3+CX3</f>
        <v>3077831.5200000005</v>
      </c>
      <c r="E3" s="96">
        <f t="shared" ref="E3:E36" si="1">BB3+BM3+CZ3+DX3+DZ3+CH3+DO3+EJ3+EW3+DG3</f>
        <v>0</v>
      </c>
      <c r="F3" s="97"/>
      <c r="G3" s="97">
        <f>FI3</f>
        <v>0</v>
      </c>
      <c r="H3" s="97">
        <f>FJ3</f>
        <v>0</v>
      </c>
      <c r="I3" s="97">
        <f>CM3</f>
        <v>0</v>
      </c>
      <c r="J3" s="97">
        <f t="shared" ref="J3:J10" si="2">EK3+BF3+ET3+DK3+EB3</f>
        <v>0</v>
      </c>
      <c r="K3" s="97">
        <f>BG3+CC3+CQ3+DA3+EE3+EL3+EU3+FA3+FF3+CF3+DH3+DS3+EP3</f>
        <v>2412</v>
      </c>
      <c r="L3" s="128">
        <f t="shared" ref="L3:L36" si="3">BH3+DB3+EM3+FB3+DN3+CO3+EA3+EV3+DT3</f>
        <v>1324</v>
      </c>
      <c r="M3" s="128"/>
      <c r="N3" s="128">
        <f t="shared" ref="N3:N36" si="4">BJ3+EI3+FC3+FE3+CA3+CG3+CU3+CW3+DJ3+DR3+DV3+EN3+ER3+EQ3</f>
        <v>571602.76000000013</v>
      </c>
      <c r="O3" s="129">
        <f>SUM(D3:N3)</f>
        <v>3653170.2800000007</v>
      </c>
      <c r="P3" s="16"/>
      <c r="Q3" s="128">
        <f>R3-P3</f>
        <v>837500</v>
      </c>
      <c r="R3" s="30">
        <v>837500</v>
      </c>
      <c r="S3" s="36">
        <v>28505144</v>
      </c>
      <c r="T3" s="36">
        <v>8608553</v>
      </c>
      <c r="U3" s="128">
        <f>SUM(S3:T3)</f>
        <v>37113697</v>
      </c>
      <c r="V3" s="44"/>
      <c r="W3" s="44"/>
      <c r="X3" s="44">
        <f>SUM(V3:W3)</f>
        <v>0</v>
      </c>
      <c r="Y3" s="176">
        <f>U3+R3+O3+X3</f>
        <v>41604367.280000001</v>
      </c>
      <c r="Z3" s="29" t="s">
        <v>124</v>
      </c>
      <c r="AA3" s="98">
        <f>FO3</f>
        <v>0</v>
      </c>
      <c r="AB3" s="99">
        <f>GE3</f>
        <v>1868497</v>
      </c>
      <c r="AC3" s="169">
        <f>GP3+GR3+GT3</f>
        <v>3009977.73</v>
      </c>
      <c r="AD3" s="169">
        <f>GQ3+GS3+GU3</f>
        <v>909013.27</v>
      </c>
      <c r="AE3" s="32">
        <f>GJ3</f>
        <v>0</v>
      </c>
      <c r="AF3">
        <f>FS3</f>
        <v>0</v>
      </c>
      <c r="AG3" s="44">
        <v>360000</v>
      </c>
      <c r="AH3" s="102">
        <f>SUM(AA3:AG3)</f>
        <v>6147488</v>
      </c>
      <c r="AI3" s="103"/>
      <c r="AJ3" s="35">
        <v>182000</v>
      </c>
      <c r="AK3" s="16"/>
      <c r="AL3" s="107">
        <f>AJ3+AK3</f>
        <v>182000</v>
      </c>
      <c r="AM3" s="136"/>
      <c r="AN3" s="105"/>
      <c r="AO3" s="109">
        <f>AN3+AL3+AI3+AH3+Y3</f>
        <v>47933855.280000001</v>
      </c>
      <c r="AP3" s="29" t="s">
        <v>124</v>
      </c>
      <c r="AQ3" s="88"/>
      <c r="AR3" s="29"/>
      <c r="AS3" s="29"/>
      <c r="AT3" s="29">
        <f>SUM(AQ3:AS3)</f>
        <v>0</v>
      </c>
      <c r="AU3" s="29"/>
      <c r="AV3" s="29"/>
      <c r="AW3" s="29"/>
      <c r="AX3" s="192"/>
      <c r="AY3" s="29">
        <f>SUM(AW3:AX3)</f>
        <v>0</v>
      </c>
      <c r="AZ3" s="29" t="s">
        <v>124</v>
      </c>
      <c r="BA3" s="207">
        <v>230212.12</v>
      </c>
      <c r="BB3" s="96">
        <v>0</v>
      </c>
      <c r="BC3" s="97"/>
      <c r="BD3" s="97"/>
      <c r="BE3" s="97"/>
      <c r="BF3" s="44">
        <v>0</v>
      </c>
      <c r="BG3" s="44">
        <v>2412</v>
      </c>
      <c r="BH3" s="44">
        <v>1324</v>
      </c>
      <c r="BI3" s="53"/>
      <c r="BJ3" s="44">
        <v>571602.76000000013</v>
      </c>
      <c r="BK3" s="245">
        <f>SUM(BA3:BJ3)</f>
        <v>805550.88000000012</v>
      </c>
      <c r="BL3" s="97"/>
      <c r="BM3" s="31"/>
      <c r="BN3" s="97"/>
      <c r="BO3" s="29"/>
      <c r="BP3" s="29"/>
      <c r="BQ3" s="221"/>
      <c r="BR3" s="29"/>
      <c r="BS3" s="16"/>
      <c r="BT3" s="29"/>
      <c r="BU3" s="29"/>
      <c r="BV3" s="29"/>
      <c r="BW3" s="29"/>
      <c r="BX3" s="29"/>
      <c r="BY3" s="16"/>
      <c r="BZ3" s="16"/>
      <c r="CA3" s="16"/>
      <c r="CB3" s="169"/>
      <c r="CC3" s="16"/>
      <c r="CD3" s="169"/>
      <c r="CE3" s="16"/>
      <c r="CF3" s="16"/>
      <c r="CG3" s="16"/>
      <c r="CH3" s="16"/>
      <c r="CI3" s="31"/>
      <c r="CJ3" s="31"/>
      <c r="CK3" s="29"/>
      <c r="CL3" s="29"/>
      <c r="CM3" s="29"/>
      <c r="CN3" s="29"/>
      <c r="CO3" s="16"/>
      <c r="CP3" s="16"/>
      <c r="CQ3" s="16"/>
      <c r="CR3" s="16"/>
      <c r="CS3" s="16"/>
      <c r="CT3" s="16"/>
      <c r="CU3" s="16"/>
      <c r="CV3" s="228"/>
      <c r="CW3" s="31"/>
      <c r="CX3" s="16"/>
      <c r="CY3" s="16"/>
      <c r="CZ3" s="16"/>
      <c r="DA3" s="16"/>
      <c r="DB3" s="16"/>
      <c r="DC3" s="16"/>
      <c r="DD3" s="16"/>
      <c r="DE3" s="228"/>
      <c r="DF3" s="16"/>
      <c r="DG3" s="16"/>
      <c r="DH3" s="16"/>
      <c r="DI3" s="16"/>
      <c r="DJ3" s="16"/>
      <c r="DK3" s="207"/>
      <c r="DL3" s="228"/>
      <c r="DM3" s="16"/>
      <c r="DN3" s="16"/>
      <c r="DO3" s="16"/>
      <c r="DP3" s="207"/>
      <c r="DQ3" s="16"/>
      <c r="DR3" s="16"/>
      <c r="DS3" s="16"/>
      <c r="DT3" s="16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74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8">
        <f t="shared" ref="FH3:FH36" si="5">FK3+FM3+FN3+FL3</f>
        <v>2847619.4000000004</v>
      </c>
      <c r="FI3" s="31"/>
      <c r="FJ3" s="31"/>
      <c r="FK3" s="35"/>
      <c r="FL3" s="16"/>
      <c r="FM3" s="31"/>
      <c r="FN3" s="31">
        <v>2847619.4000000004</v>
      </c>
      <c r="FO3" s="246">
        <f>FQ3+FR3+FP3</f>
        <v>0</v>
      </c>
      <c r="FP3" s="98"/>
      <c r="FQ3" s="210"/>
      <c r="FR3" s="16"/>
      <c r="FS3" s="16">
        <f>FT3+FU3+FV3</f>
        <v>0</v>
      </c>
      <c r="FT3" s="16"/>
      <c r="FU3" s="16"/>
      <c r="FV3" s="198"/>
      <c r="FW3" s="16"/>
      <c r="FX3" s="16"/>
      <c r="FY3" s="29" t="s">
        <v>124</v>
      </c>
      <c r="FZ3" s="36">
        <f t="shared" ref="FZ3:FZ36" si="6">E3+AG3+AH3-AA3+GB3</f>
        <v>6507488</v>
      </c>
      <c r="GA3" s="36"/>
      <c r="GB3" s="35"/>
      <c r="GC3" s="35"/>
      <c r="GD3" s="78"/>
      <c r="GE3" s="38">
        <f>GK3+GL3+GN3+GH3+GM3</f>
        <v>1868497</v>
      </c>
      <c r="GF3" s="96"/>
      <c r="GG3" s="96"/>
      <c r="GH3" s="96"/>
      <c r="GI3" s="96"/>
      <c r="GJ3" s="109">
        <f>SUM(GF3:GI3)</f>
        <v>0</v>
      </c>
      <c r="GK3" s="31">
        <v>1868497</v>
      </c>
      <c r="GL3" s="96"/>
      <c r="GM3" s="224"/>
      <c r="GN3" s="96"/>
      <c r="GO3" s="40"/>
      <c r="GP3" s="215">
        <v>2760000</v>
      </c>
      <c r="GQ3" s="215">
        <v>833520</v>
      </c>
      <c r="GR3" s="32">
        <v>189977.73</v>
      </c>
      <c r="GS3" s="32">
        <v>57373.26999999999</v>
      </c>
      <c r="GT3" s="32">
        <v>60000</v>
      </c>
      <c r="GU3" s="198">
        <v>18120</v>
      </c>
      <c r="GV3" s="30"/>
      <c r="GW3" s="30"/>
      <c r="GX3" s="16"/>
      <c r="GY3" s="29" t="s">
        <v>124</v>
      </c>
      <c r="GZ3" s="32">
        <f>D3+N3+Q3+AB3+AJ3</f>
        <v>6537431.2800000012</v>
      </c>
      <c r="HA3" s="32">
        <f>AO3</f>
        <v>47933855.280000001</v>
      </c>
    </row>
    <row r="4" spans="1:211" ht="12.75" customHeight="1">
      <c r="A4" s="16">
        <v>4</v>
      </c>
      <c r="B4" s="29" t="s">
        <v>125</v>
      </c>
      <c r="C4" s="95"/>
      <c r="D4" s="96">
        <f t="shared" si="0"/>
        <v>1981404.01</v>
      </c>
      <c r="E4" s="96">
        <f t="shared" si="1"/>
        <v>0</v>
      </c>
      <c r="F4" s="97"/>
      <c r="G4" s="97">
        <f>FI4</f>
        <v>0</v>
      </c>
      <c r="H4" s="97">
        <f>FJ4</f>
        <v>0</v>
      </c>
      <c r="I4" s="97">
        <f t="shared" ref="I4:I35" si="7">CM4</f>
        <v>0</v>
      </c>
      <c r="J4" s="97">
        <f t="shared" si="2"/>
        <v>0</v>
      </c>
      <c r="K4" s="97">
        <f t="shared" ref="K4:K35" si="8">BG4+CC4+CQ4+DA4+EE4+EL4+EU4+FA4+FF4+CF4+DH4+DS4+EP4</f>
        <v>0</v>
      </c>
      <c r="L4" s="128">
        <f t="shared" si="3"/>
        <v>1232</v>
      </c>
      <c r="M4" s="128"/>
      <c r="N4" s="128">
        <f t="shared" si="4"/>
        <v>325610.95000000007</v>
      </c>
      <c r="O4" s="129">
        <f t="shared" ref="O4:O35" si="9">SUM(D4:N4)</f>
        <v>2308246.96</v>
      </c>
      <c r="P4" s="16"/>
      <c r="Q4" s="128">
        <f t="shared" ref="Q4:Q36" si="10">R4-P4</f>
        <v>520500</v>
      </c>
      <c r="R4" s="30">
        <v>520500</v>
      </c>
      <c r="S4" s="128">
        <v>17268415</v>
      </c>
      <c r="T4" s="128">
        <v>5215061</v>
      </c>
      <c r="U4" s="53">
        <f t="shared" ref="U4:U35" si="11">SUM(S4:T4)</f>
        <v>22483476</v>
      </c>
      <c r="V4" s="44"/>
      <c r="W4" s="44"/>
      <c r="X4" s="44">
        <f t="shared" ref="X4:X36" si="12">SUM(V4:W4)</f>
        <v>0</v>
      </c>
      <c r="Y4" s="176">
        <f t="shared" ref="Y4:Y36" si="13">U4+R4+O4+X4</f>
        <v>25312222.960000001</v>
      </c>
      <c r="Z4" s="29" t="s">
        <v>125</v>
      </c>
      <c r="AA4" s="98">
        <f t="shared" ref="AA4:AA36" si="14">FO4</f>
        <v>0</v>
      </c>
      <c r="AB4" s="99">
        <f t="shared" ref="AB4:AB35" si="15">GE4</f>
        <v>1216273</v>
      </c>
      <c r="AC4" s="169">
        <f t="shared" ref="AC4:AC35" si="16">GP4+GR4+GT4</f>
        <v>1569977.73</v>
      </c>
      <c r="AD4" s="169">
        <f t="shared" ref="AD4:AD35" si="17">GQ4+GS4+GU4</f>
        <v>474133.27</v>
      </c>
      <c r="AE4" s="32">
        <f t="shared" ref="AE4:AE36" si="18">GJ4</f>
        <v>0</v>
      </c>
      <c r="AF4">
        <f t="shared" ref="AF4:AF36" si="19">FS4</f>
        <v>0</v>
      </c>
      <c r="AG4" s="44">
        <v>189000</v>
      </c>
      <c r="AH4" s="102">
        <f t="shared" ref="AH4:AH35" si="20">SUM(AA4:AG4)</f>
        <v>3449384</v>
      </c>
      <c r="AI4" s="103"/>
      <c r="AJ4" s="35">
        <v>126000</v>
      </c>
      <c r="AK4" s="16"/>
      <c r="AL4" s="107">
        <f t="shared" ref="AL4:AL35" si="21">AJ4+AK4</f>
        <v>126000</v>
      </c>
      <c r="AM4" s="136"/>
      <c r="AN4" s="105"/>
      <c r="AO4" s="109">
        <f t="shared" ref="AO4:AO35" si="22">AN4+AL4+AI4+AH4+Y4</f>
        <v>28887606.960000001</v>
      </c>
      <c r="AP4" s="41" t="s">
        <v>125</v>
      </c>
      <c r="AQ4" s="88"/>
      <c r="AR4" s="41"/>
      <c r="AS4" s="41"/>
      <c r="AT4" s="29">
        <f t="shared" ref="AT4:AT35" si="23">SUM(AQ4:AS4)</f>
        <v>0</v>
      </c>
      <c r="AU4" s="41"/>
      <c r="AV4" s="41"/>
      <c r="AW4" s="41"/>
      <c r="AX4" s="192"/>
      <c r="AY4" s="29">
        <f t="shared" ref="AY4:AY35" si="24">SUM(AW4:AX4)</f>
        <v>0</v>
      </c>
      <c r="AZ4" s="41" t="s">
        <v>125</v>
      </c>
      <c r="BA4" s="207">
        <v>197803.04</v>
      </c>
      <c r="BB4" s="96">
        <v>0</v>
      </c>
      <c r="BC4" s="97"/>
      <c r="BD4" s="97"/>
      <c r="BE4" s="97"/>
      <c r="BF4" s="44">
        <v>0</v>
      </c>
      <c r="BG4" s="44">
        <v>0</v>
      </c>
      <c r="BH4" s="44">
        <v>1232</v>
      </c>
      <c r="BI4" s="53"/>
      <c r="BJ4" s="44">
        <v>325610.95000000007</v>
      </c>
      <c r="BK4" s="245">
        <f t="shared" ref="BK4:BK36" si="25">SUM(BA4:BJ4)</f>
        <v>524645.99000000011</v>
      </c>
      <c r="BL4" s="97"/>
      <c r="BM4" s="31"/>
      <c r="BN4" s="41"/>
      <c r="BO4" s="41"/>
      <c r="BP4" s="41"/>
      <c r="BQ4" s="221"/>
      <c r="BR4" s="41"/>
      <c r="BS4" s="41"/>
      <c r="BT4" s="41"/>
      <c r="BU4" s="41"/>
      <c r="BV4" s="41"/>
      <c r="BW4" s="41"/>
      <c r="BX4" s="41"/>
      <c r="BY4" s="16"/>
      <c r="BZ4" s="16"/>
      <c r="CA4" s="16"/>
      <c r="CB4" s="169"/>
      <c r="CC4" s="16"/>
      <c r="CD4" s="169"/>
      <c r="CE4" s="16"/>
      <c r="CF4" s="16"/>
      <c r="CG4" s="31"/>
      <c r="CH4" s="31"/>
      <c r="CI4" s="31"/>
      <c r="CJ4" s="31"/>
      <c r="CK4" s="41"/>
      <c r="CL4" s="41"/>
      <c r="CM4" s="41"/>
      <c r="CN4" s="41"/>
      <c r="CO4" s="16"/>
      <c r="CP4" s="16"/>
      <c r="CQ4" s="16"/>
      <c r="CR4" s="16"/>
      <c r="CS4" s="16"/>
      <c r="CT4" s="16"/>
      <c r="CU4" s="16"/>
      <c r="CV4" s="228"/>
      <c r="CW4" s="31"/>
      <c r="CX4" s="16"/>
      <c r="CY4" s="16"/>
      <c r="CZ4" s="16"/>
      <c r="DA4" s="16"/>
      <c r="DB4" s="16"/>
      <c r="DC4" s="16"/>
      <c r="DD4" s="16"/>
      <c r="DE4" s="228"/>
      <c r="DF4" s="16"/>
      <c r="DG4" s="16"/>
      <c r="DH4" s="16"/>
      <c r="DI4" s="16"/>
      <c r="DJ4" s="16"/>
      <c r="DK4" s="207"/>
      <c r="DL4" s="228"/>
      <c r="DM4" s="16"/>
      <c r="DN4" s="16"/>
      <c r="DO4" s="16"/>
      <c r="DP4" s="207"/>
      <c r="DQ4" s="16"/>
      <c r="DR4" s="16"/>
      <c r="DS4" s="16"/>
      <c r="DT4" s="16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74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8">
        <f t="shared" si="5"/>
        <v>1783600.97</v>
      </c>
      <c r="FI4" s="31"/>
      <c r="FJ4" s="31"/>
      <c r="FK4" s="35"/>
      <c r="FL4" s="16"/>
      <c r="FM4" s="31"/>
      <c r="FN4" s="31">
        <v>1783600.97</v>
      </c>
      <c r="FO4" s="203">
        <f t="shared" ref="FO4:FO36" si="26">FQ4+FR4+FP4</f>
        <v>0</v>
      </c>
      <c r="FP4" s="98"/>
      <c r="FQ4" s="210"/>
      <c r="FR4" s="16"/>
      <c r="FS4" s="16">
        <f t="shared" ref="FS4:FS36" si="27">FT4+FU4+FV4</f>
        <v>0</v>
      </c>
      <c r="FT4" s="16"/>
      <c r="FU4" s="16"/>
      <c r="FV4" s="198"/>
      <c r="FW4" s="16"/>
      <c r="FX4" s="16"/>
      <c r="FY4" s="41" t="s">
        <v>125</v>
      </c>
      <c r="FZ4" s="36">
        <f t="shared" si="6"/>
        <v>3638384</v>
      </c>
      <c r="GA4" s="36"/>
      <c r="GB4" s="35"/>
      <c r="GC4" s="35"/>
      <c r="GD4" s="78"/>
      <c r="GE4" s="38">
        <f t="shared" ref="GE4:GE36" si="28">GK4+GL4+GN4+GH4+GM4</f>
        <v>1216273</v>
      </c>
      <c r="GF4" s="96"/>
      <c r="GG4" s="96"/>
      <c r="GH4" s="96"/>
      <c r="GI4" s="96"/>
      <c r="GJ4" s="109">
        <f t="shared" ref="GJ4:GJ36" si="29">SUM(GF4:GI4)</f>
        <v>0</v>
      </c>
      <c r="GK4" s="31">
        <v>1216273</v>
      </c>
      <c r="GL4" s="96"/>
      <c r="GM4" s="224"/>
      <c r="GN4" s="96"/>
      <c r="GO4" s="30"/>
      <c r="GP4" s="30">
        <v>1320000</v>
      </c>
      <c r="GQ4" s="30">
        <v>398640</v>
      </c>
      <c r="GR4" s="30">
        <v>189977.73</v>
      </c>
      <c r="GS4" s="30">
        <v>57373.26999999999</v>
      </c>
      <c r="GT4" s="30">
        <v>60000</v>
      </c>
      <c r="GU4" s="16">
        <v>18120</v>
      </c>
      <c r="GV4" s="30"/>
      <c r="GW4" s="30"/>
      <c r="GX4" s="16"/>
      <c r="GY4" s="41" t="s">
        <v>125</v>
      </c>
      <c r="GZ4" s="32">
        <f t="shared" ref="GZ4:GZ35" si="30">D4+N4+Q4+AB4+AJ4</f>
        <v>4169787.96</v>
      </c>
      <c r="HA4" s="32">
        <f t="shared" ref="HA4:HA35" si="31">AO4</f>
        <v>28887606.960000001</v>
      </c>
    </row>
    <row r="5" spans="1:211" ht="13.5" customHeight="1">
      <c r="A5" s="16">
        <v>3</v>
      </c>
      <c r="B5" s="43" t="s">
        <v>126</v>
      </c>
      <c r="C5" s="95"/>
      <c r="D5" s="96">
        <f t="shared" si="0"/>
        <v>3223891.71</v>
      </c>
      <c r="E5" s="96">
        <f t="shared" si="1"/>
        <v>0</v>
      </c>
      <c r="F5" s="97"/>
      <c r="G5" s="97">
        <f t="shared" ref="G5:G35" si="32">FI5</f>
        <v>0</v>
      </c>
      <c r="H5" s="97">
        <f t="shared" ref="H5:H35" si="33">FJ5</f>
        <v>0</v>
      </c>
      <c r="I5" s="97">
        <f t="shared" si="7"/>
        <v>0</v>
      </c>
      <c r="J5" s="97">
        <f t="shared" si="2"/>
        <v>15580</v>
      </c>
      <c r="K5" s="97">
        <f t="shared" si="8"/>
        <v>13476</v>
      </c>
      <c r="L5" s="128">
        <f t="shared" si="3"/>
        <v>1000</v>
      </c>
      <c r="M5" s="128"/>
      <c r="N5" s="128">
        <f t="shared" si="4"/>
        <v>4995230.5699999994</v>
      </c>
      <c r="O5" s="129">
        <f t="shared" si="9"/>
        <v>8249178.2799999993</v>
      </c>
      <c r="P5" s="16"/>
      <c r="Q5" s="128">
        <f t="shared" si="10"/>
        <v>1386125</v>
      </c>
      <c r="R5" s="30">
        <v>1386125</v>
      </c>
      <c r="S5" s="128">
        <v>36974492</v>
      </c>
      <c r="T5" s="128">
        <v>11166297</v>
      </c>
      <c r="U5" s="53">
        <f t="shared" si="11"/>
        <v>48140789</v>
      </c>
      <c r="V5" s="44"/>
      <c r="W5" s="44"/>
      <c r="X5" s="44">
        <f t="shared" si="12"/>
        <v>0</v>
      </c>
      <c r="Y5" s="176">
        <f t="shared" si="13"/>
        <v>57776092.280000001</v>
      </c>
      <c r="Z5" s="43" t="s">
        <v>126</v>
      </c>
      <c r="AA5" s="98">
        <f t="shared" si="14"/>
        <v>0</v>
      </c>
      <c r="AB5" s="99">
        <f t="shared" si="15"/>
        <v>1745900</v>
      </c>
      <c r="AC5" s="169">
        <f t="shared" si="16"/>
        <v>2769977.73</v>
      </c>
      <c r="AD5" s="169">
        <f t="shared" si="17"/>
        <v>836533.27</v>
      </c>
      <c r="AE5" s="32">
        <f t="shared" si="18"/>
        <v>0</v>
      </c>
      <c r="AF5">
        <f t="shared" si="19"/>
        <v>0</v>
      </c>
      <c r="AG5" s="44">
        <v>468000</v>
      </c>
      <c r="AH5" s="102">
        <f t="shared" si="20"/>
        <v>5820411</v>
      </c>
      <c r="AI5" s="103"/>
      <c r="AJ5" s="35">
        <v>4661280</v>
      </c>
      <c r="AK5" s="16"/>
      <c r="AL5" s="107">
        <f t="shared" si="21"/>
        <v>4661280</v>
      </c>
      <c r="AM5" s="136"/>
      <c r="AN5" s="105"/>
      <c r="AO5" s="109">
        <f t="shared" si="22"/>
        <v>68257783.280000001</v>
      </c>
      <c r="AP5" s="42" t="s">
        <v>126</v>
      </c>
      <c r="AQ5" s="88"/>
      <c r="AR5" s="42"/>
      <c r="AS5" s="42"/>
      <c r="AT5" s="29">
        <f t="shared" si="23"/>
        <v>0</v>
      </c>
      <c r="AU5" s="186"/>
      <c r="AV5" s="42"/>
      <c r="AW5" s="42"/>
      <c r="AX5" s="192"/>
      <c r="AY5" s="29">
        <f t="shared" si="24"/>
        <v>0</v>
      </c>
      <c r="AZ5" s="42" t="s">
        <v>126</v>
      </c>
      <c r="BA5" s="207">
        <v>421291.4800000001</v>
      </c>
      <c r="BB5" s="96">
        <v>0</v>
      </c>
      <c r="BC5" s="97"/>
      <c r="BD5" s="97"/>
      <c r="BE5" s="97"/>
      <c r="BF5" s="44">
        <v>15580</v>
      </c>
      <c r="BG5" s="44">
        <v>13476</v>
      </c>
      <c r="BH5" s="44">
        <v>1000</v>
      </c>
      <c r="BI5" s="53"/>
      <c r="BJ5" s="44">
        <v>4995230.5699999994</v>
      </c>
      <c r="BK5" s="245">
        <f t="shared" si="25"/>
        <v>5446578.0499999998</v>
      </c>
      <c r="BL5" s="97"/>
      <c r="BM5" s="31"/>
      <c r="BN5" s="42"/>
      <c r="BO5" s="42"/>
      <c r="BP5" s="42"/>
      <c r="BQ5" s="221"/>
      <c r="BR5" s="42"/>
      <c r="BS5" s="42"/>
      <c r="BT5" s="42"/>
      <c r="BU5" s="42"/>
      <c r="BV5" s="42"/>
      <c r="BW5" s="42"/>
      <c r="BX5" s="42"/>
      <c r="BY5" s="16"/>
      <c r="BZ5" s="16"/>
      <c r="CA5" s="16"/>
      <c r="CB5" s="169"/>
      <c r="CC5" s="16"/>
      <c r="CD5" s="169"/>
      <c r="CE5" s="16"/>
      <c r="CF5" s="16"/>
      <c r="CG5" s="31"/>
      <c r="CH5" s="31"/>
      <c r="CI5" s="31"/>
      <c r="CJ5" s="31"/>
      <c r="CK5" s="42"/>
      <c r="CL5" s="42"/>
      <c r="CM5" s="42"/>
      <c r="CN5" s="42"/>
      <c r="CO5" s="16"/>
      <c r="CP5" s="16"/>
      <c r="CQ5" s="16"/>
      <c r="CR5" s="16"/>
      <c r="CS5" s="16"/>
      <c r="CT5" s="16"/>
      <c r="CU5" s="16"/>
      <c r="CV5" s="228"/>
      <c r="CW5" s="31"/>
      <c r="CX5" s="16"/>
      <c r="CY5" s="16"/>
      <c r="CZ5" s="16"/>
      <c r="DA5" s="16"/>
      <c r="DB5" s="16"/>
      <c r="DC5" s="16"/>
      <c r="DD5" s="16"/>
      <c r="DE5" s="228"/>
      <c r="DF5" s="16"/>
      <c r="DG5" s="16"/>
      <c r="DH5" s="16"/>
      <c r="DI5" s="16"/>
      <c r="DJ5" s="16"/>
      <c r="DK5" s="207"/>
      <c r="DL5" s="228"/>
      <c r="DM5" s="16"/>
      <c r="DN5" s="16"/>
      <c r="DO5" s="16"/>
      <c r="DP5" s="207"/>
      <c r="DQ5" s="16"/>
      <c r="DR5" s="16"/>
      <c r="DS5" s="16"/>
      <c r="DT5" s="16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74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8">
        <f t="shared" si="5"/>
        <v>2802600.23</v>
      </c>
      <c r="FI5" s="31"/>
      <c r="FJ5" s="31"/>
      <c r="FK5" s="35"/>
      <c r="FL5" s="16"/>
      <c r="FM5" s="31"/>
      <c r="FN5" s="31">
        <v>2802600.23</v>
      </c>
      <c r="FO5" s="203">
        <f t="shared" si="26"/>
        <v>0</v>
      </c>
      <c r="FP5" s="98"/>
      <c r="FQ5" s="210"/>
      <c r="FR5" s="16"/>
      <c r="FS5" s="16">
        <f t="shared" si="27"/>
        <v>0</v>
      </c>
      <c r="FT5" s="16"/>
      <c r="FU5" s="16"/>
      <c r="FV5" s="198"/>
      <c r="FW5" s="16"/>
      <c r="FX5" s="16"/>
      <c r="FY5" s="42" t="s">
        <v>126</v>
      </c>
      <c r="FZ5" s="36">
        <f t="shared" si="6"/>
        <v>6288411</v>
      </c>
      <c r="GA5" s="36"/>
      <c r="GB5" s="35"/>
      <c r="GC5" s="35"/>
      <c r="GD5" s="78"/>
      <c r="GE5" s="38">
        <f t="shared" si="28"/>
        <v>1745900</v>
      </c>
      <c r="GF5" s="96"/>
      <c r="GG5" s="96"/>
      <c r="GH5" s="96"/>
      <c r="GI5" s="96"/>
      <c r="GJ5" s="109">
        <f t="shared" si="29"/>
        <v>0</v>
      </c>
      <c r="GK5" s="31">
        <v>1745900</v>
      </c>
      <c r="GL5" s="96"/>
      <c r="GM5" s="224"/>
      <c r="GN5" s="96"/>
      <c r="GO5" s="30"/>
      <c r="GP5" s="30">
        <v>2520000</v>
      </c>
      <c r="GQ5" s="30">
        <v>761040</v>
      </c>
      <c r="GR5" s="30">
        <v>189977.73</v>
      </c>
      <c r="GS5" s="30">
        <v>57373.26999999999</v>
      </c>
      <c r="GT5" s="30">
        <v>60000</v>
      </c>
      <c r="GU5" s="16">
        <v>18120</v>
      </c>
      <c r="GV5" s="30"/>
      <c r="GW5" s="30"/>
      <c r="GX5" s="16"/>
      <c r="GY5" s="42" t="s">
        <v>126</v>
      </c>
      <c r="GZ5" s="32">
        <f t="shared" si="30"/>
        <v>16012427.279999999</v>
      </c>
      <c r="HA5" s="32">
        <f t="shared" si="31"/>
        <v>68257783.280000001</v>
      </c>
    </row>
    <row r="6" spans="1:211" ht="24" customHeight="1">
      <c r="A6" s="16">
        <v>4</v>
      </c>
      <c r="B6" s="43" t="s">
        <v>127</v>
      </c>
      <c r="C6" s="95"/>
      <c r="D6" s="96">
        <f t="shared" si="0"/>
        <v>1704328.4000000001</v>
      </c>
      <c r="E6" s="96">
        <f t="shared" si="1"/>
        <v>0</v>
      </c>
      <c r="F6" s="97"/>
      <c r="G6" s="97">
        <f t="shared" si="32"/>
        <v>0</v>
      </c>
      <c r="H6" s="97">
        <f t="shared" si="33"/>
        <v>0</v>
      </c>
      <c r="I6" s="97">
        <f t="shared" si="7"/>
        <v>0</v>
      </c>
      <c r="J6" s="97">
        <f t="shared" si="2"/>
        <v>0</v>
      </c>
      <c r="K6" s="97">
        <f t="shared" si="8"/>
        <v>6100</v>
      </c>
      <c r="L6" s="128">
        <f t="shared" si="3"/>
        <v>1000</v>
      </c>
      <c r="M6" s="128"/>
      <c r="N6" s="128">
        <f t="shared" si="4"/>
        <v>1338362.96</v>
      </c>
      <c r="O6" s="129">
        <f t="shared" si="9"/>
        <v>3049791.3600000003</v>
      </c>
      <c r="P6" s="16"/>
      <c r="Q6" s="128">
        <f t="shared" si="10"/>
        <v>634625</v>
      </c>
      <c r="R6" s="30">
        <v>634625</v>
      </c>
      <c r="S6" s="128">
        <v>18258067</v>
      </c>
      <c r="T6" s="128">
        <v>5513936</v>
      </c>
      <c r="U6" s="53">
        <f t="shared" si="11"/>
        <v>23772003</v>
      </c>
      <c r="V6" s="44"/>
      <c r="W6" s="44"/>
      <c r="X6" s="44">
        <f t="shared" si="12"/>
        <v>0</v>
      </c>
      <c r="Y6" s="176">
        <f t="shared" si="13"/>
        <v>27456419.359999999</v>
      </c>
      <c r="Z6" s="43" t="s">
        <v>127</v>
      </c>
      <c r="AA6" s="98">
        <f t="shared" si="14"/>
        <v>0</v>
      </c>
      <c r="AB6" s="99">
        <f t="shared" si="15"/>
        <v>1008796</v>
      </c>
      <c r="AC6" s="169">
        <f t="shared" si="16"/>
        <v>1080000</v>
      </c>
      <c r="AD6" s="169">
        <f t="shared" si="17"/>
        <v>326160</v>
      </c>
      <c r="AE6" s="32">
        <f t="shared" si="18"/>
        <v>0</v>
      </c>
      <c r="AF6">
        <f t="shared" si="19"/>
        <v>0</v>
      </c>
      <c r="AG6" s="44">
        <v>225000</v>
      </c>
      <c r="AH6" s="102">
        <f t="shared" si="20"/>
        <v>2639956</v>
      </c>
      <c r="AI6" s="103"/>
      <c r="AJ6" s="35">
        <v>2079470</v>
      </c>
      <c r="AK6" s="16"/>
      <c r="AL6" s="107">
        <f t="shared" si="21"/>
        <v>2079470</v>
      </c>
      <c r="AM6" s="136"/>
      <c r="AN6" s="105"/>
      <c r="AO6" s="109">
        <f t="shared" si="22"/>
        <v>32175845.359999999</v>
      </c>
      <c r="AP6" s="43" t="s">
        <v>127</v>
      </c>
      <c r="AQ6" s="88"/>
      <c r="AR6" s="43"/>
      <c r="AS6" s="43"/>
      <c r="AT6" s="29">
        <f t="shared" si="23"/>
        <v>0</v>
      </c>
      <c r="AU6" s="43"/>
      <c r="AV6" s="43"/>
      <c r="AW6" s="43"/>
      <c r="AX6" s="192"/>
      <c r="AY6" s="29">
        <f t="shared" si="24"/>
        <v>0</v>
      </c>
      <c r="AZ6" s="43" t="s">
        <v>127</v>
      </c>
      <c r="BA6" s="207">
        <v>250165.19999999995</v>
      </c>
      <c r="BB6" s="96">
        <v>0</v>
      </c>
      <c r="BC6" s="97"/>
      <c r="BD6" s="97"/>
      <c r="BE6" s="97"/>
      <c r="BF6" s="44">
        <v>0</v>
      </c>
      <c r="BG6" s="44">
        <v>6100</v>
      </c>
      <c r="BH6" s="44">
        <v>1000</v>
      </c>
      <c r="BI6" s="53"/>
      <c r="BJ6" s="44">
        <v>1338362.96</v>
      </c>
      <c r="BK6" s="245">
        <f t="shared" si="25"/>
        <v>1595628.16</v>
      </c>
      <c r="BL6" s="97"/>
      <c r="BM6" s="31"/>
      <c r="BN6" s="43"/>
      <c r="BO6" s="43"/>
      <c r="BP6" s="43"/>
      <c r="BQ6" s="221"/>
      <c r="BR6" s="43"/>
      <c r="BS6" s="43"/>
      <c r="BT6" s="43"/>
      <c r="BU6" s="43"/>
      <c r="BV6" s="43"/>
      <c r="BW6" s="43"/>
      <c r="BX6" s="43"/>
      <c r="BY6" s="16"/>
      <c r="BZ6" s="16"/>
      <c r="CA6" s="16"/>
      <c r="CB6" s="169"/>
      <c r="CC6" s="16"/>
      <c r="CD6" s="169"/>
      <c r="CE6" s="16"/>
      <c r="CF6" s="16"/>
      <c r="CG6" s="31"/>
      <c r="CH6" s="31"/>
      <c r="CI6" s="31"/>
      <c r="CJ6" s="31"/>
      <c r="CK6" s="43"/>
      <c r="CL6" s="43"/>
      <c r="CM6" s="43"/>
      <c r="CN6" s="43"/>
      <c r="CO6" s="16"/>
      <c r="CP6" s="16"/>
      <c r="CQ6" s="16"/>
      <c r="CR6" s="16"/>
      <c r="CS6" s="16"/>
      <c r="CT6" s="16"/>
      <c r="CU6" s="16"/>
      <c r="CV6" s="228"/>
      <c r="CW6" s="31"/>
      <c r="CX6" s="16"/>
      <c r="CY6" s="16"/>
      <c r="CZ6" s="16"/>
      <c r="DA6" s="16"/>
      <c r="DB6" s="16"/>
      <c r="DC6" s="16"/>
      <c r="DD6" s="16"/>
      <c r="DE6" s="228"/>
      <c r="DF6" s="16"/>
      <c r="DG6" s="16"/>
      <c r="DH6" s="16"/>
      <c r="DI6" s="16"/>
      <c r="DJ6" s="16"/>
      <c r="DK6" s="207"/>
      <c r="DL6" s="228"/>
      <c r="DM6" s="16"/>
      <c r="DN6" s="16"/>
      <c r="DO6" s="16"/>
      <c r="DP6" s="207"/>
      <c r="DQ6" s="16"/>
      <c r="DR6" s="16"/>
      <c r="DS6" s="16"/>
      <c r="DT6" s="16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74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8">
        <f t="shared" si="5"/>
        <v>1454163.2000000002</v>
      </c>
      <c r="FI6" s="31"/>
      <c r="FJ6" s="31"/>
      <c r="FK6" s="35"/>
      <c r="FL6" s="16"/>
      <c r="FM6" s="31"/>
      <c r="FN6" s="31">
        <v>1454163.2000000002</v>
      </c>
      <c r="FO6" s="203">
        <f t="shared" si="26"/>
        <v>0</v>
      </c>
      <c r="FP6" s="98"/>
      <c r="FQ6" s="210"/>
      <c r="FR6" s="16"/>
      <c r="FS6" s="16">
        <f t="shared" si="27"/>
        <v>0</v>
      </c>
      <c r="FT6" s="16"/>
      <c r="FU6" s="16"/>
      <c r="FV6" s="198"/>
      <c r="FW6" s="16"/>
      <c r="FX6" s="16"/>
      <c r="FY6" s="43" t="s">
        <v>127</v>
      </c>
      <c r="FZ6" s="36">
        <f t="shared" si="6"/>
        <v>2864956</v>
      </c>
      <c r="GA6" s="36"/>
      <c r="GB6" s="35"/>
      <c r="GC6" s="35"/>
      <c r="GD6" s="78"/>
      <c r="GE6" s="38">
        <f t="shared" si="28"/>
        <v>1008796</v>
      </c>
      <c r="GF6" s="96"/>
      <c r="GG6" s="96"/>
      <c r="GH6" s="96"/>
      <c r="GI6" s="96"/>
      <c r="GJ6" s="109">
        <f t="shared" si="29"/>
        <v>0</v>
      </c>
      <c r="GK6" s="31">
        <v>1008796</v>
      </c>
      <c r="GL6" s="96"/>
      <c r="GM6" s="224"/>
      <c r="GN6" s="96"/>
      <c r="GO6" s="30"/>
      <c r="GP6" s="30">
        <v>1080000</v>
      </c>
      <c r="GQ6" s="30">
        <v>326160</v>
      </c>
      <c r="GR6" s="30">
        <v>0</v>
      </c>
      <c r="GS6" s="30">
        <v>0</v>
      </c>
      <c r="GT6" s="30"/>
      <c r="GU6" s="31"/>
      <c r="GV6" s="30"/>
      <c r="GW6" s="30"/>
      <c r="GX6" s="16"/>
      <c r="GY6" s="43" t="s">
        <v>127</v>
      </c>
      <c r="GZ6" s="32">
        <f t="shared" si="30"/>
        <v>6765582.3600000003</v>
      </c>
      <c r="HA6" s="32">
        <f t="shared" si="31"/>
        <v>32175845.359999999</v>
      </c>
    </row>
    <row r="7" spans="1:211" ht="19.5" customHeight="1">
      <c r="A7" s="16">
        <v>5</v>
      </c>
      <c r="B7" s="43" t="s">
        <v>128</v>
      </c>
      <c r="C7" s="95"/>
      <c r="D7" s="96">
        <f t="shared" si="0"/>
        <v>867157.3</v>
      </c>
      <c r="E7" s="96">
        <f t="shared" si="1"/>
        <v>0</v>
      </c>
      <c r="F7" s="97"/>
      <c r="G7" s="97">
        <f t="shared" si="32"/>
        <v>0</v>
      </c>
      <c r="H7" s="97">
        <f t="shared" si="33"/>
        <v>0</v>
      </c>
      <c r="I7" s="97">
        <f t="shared" si="7"/>
        <v>0</v>
      </c>
      <c r="J7" s="97">
        <f t="shared" si="2"/>
        <v>0</v>
      </c>
      <c r="K7" s="97">
        <f t="shared" si="8"/>
        <v>0</v>
      </c>
      <c r="L7" s="128">
        <f t="shared" si="3"/>
        <v>1000</v>
      </c>
      <c r="M7" s="128"/>
      <c r="N7" s="128">
        <f t="shared" si="4"/>
        <v>2234385.6999999997</v>
      </c>
      <c r="O7" s="129">
        <f t="shared" si="9"/>
        <v>3102543</v>
      </c>
      <c r="P7" s="16"/>
      <c r="Q7" s="128">
        <f t="shared" si="10"/>
        <v>747375</v>
      </c>
      <c r="R7" s="30">
        <v>747375</v>
      </c>
      <c r="S7" s="128">
        <v>19830376</v>
      </c>
      <c r="T7" s="128">
        <v>5988773</v>
      </c>
      <c r="U7" s="53">
        <f t="shared" si="11"/>
        <v>25819149</v>
      </c>
      <c r="V7" s="44"/>
      <c r="W7" s="44"/>
      <c r="X7" s="44">
        <f t="shared" si="12"/>
        <v>0</v>
      </c>
      <c r="Y7" s="176">
        <f t="shared" si="13"/>
        <v>29669067</v>
      </c>
      <c r="Z7" s="43" t="s">
        <v>128</v>
      </c>
      <c r="AA7" s="98">
        <f t="shared" si="14"/>
        <v>0</v>
      </c>
      <c r="AB7" s="99">
        <f t="shared" si="15"/>
        <v>822491</v>
      </c>
      <c r="AC7" s="169">
        <f t="shared" si="16"/>
        <v>1449977.73</v>
      </c>
      <c r="AD7" s="169">
        <f t="shared" si="17"/>
        <v>437893.27</v>
      </c>
      <c r="AE7" s="32">
        <f t="shared" si="18"/>
        <v>0</v>
      </c>
      <c r="AF7">
        <f t="shared" si="19"/>
        <v>0</v>
      </c>
      <c r="AG7" s="44">
        <v>279000</v>
      </c>
      <c r="AH7" s="102">
        <f t="shared" si="20"/>
        <v>2989362</v>
      </c>
      <c r="AI7" s="103"/>
      <c r="AJ7" s="35">
        <v>2772610</v>
      </c>
      <c r="AK7" s="16"/>
      <c r="AL7" s="107">
        <f t="shared" si="21"/>
        <v>2772610</v>
      </c>
      <c r="AM7" s="136"/>
      <c r="AN7" s="105"/>
      <c r="AO7" s="109">
        <f t="shared" si="22"/>
        <v>35431039</v>
      </c>
      <c r="AP7" s="43" t="s">
        <v>128</v>
      </c>
      <c r="AQ7" s="88"/>
      <c r="AR7" s="43"/>
      <c r="AS7" s="43"/>
      <c r="AT7" s="29">
        <f t="shared" si="23"/>
        <v>0</v>
      </c>
      <c r="AU7" s="43"/>
      <c r="AV7" s="43"/>
      <c r="AW7" s="43"/>
      <c r="AX7" s="192"/>
      <c r="AY7" s="29">
        <f t="shared" si="24"/>
        <v>0</v>
      </c>
      <c r="AZ7" s="43" t="s">
        <v>128</v>
      </c>
      <c r="BA7" s="207">
        <v>261922.08000000002</v>
      </c>
      <c r="BB7" s="96">
        <v>0</v>
      </c>
      <c r="BC7" s="97"/>
      <c r="BD7" s="97"/>
      <c r="BE7" s="97"/>
      <c r="BF7" s="44">
        <v>0</v>
      </c>
      <c r="BG7" s="44">
        <v>0</v>
      </c>
      <c r="BH7" s="44">
        <v>1000</v>
      </c>
      <c r="BI7" s="53"/>
      <c r="BJ7" s="44">
        <v>2234385.6999999997</v>
      </c>
      <c r="BK7" s="245">
        <f t="shared" si="25"/>
        <v>2497307.7799999998</v>
      </c>
      <c r="BL7" s="97"/>
      <c r="BM7" s="31"/>
      <c r="BN7" s="43"/>
      <c r="BO7" s="43"/>
      <c r="BP7" s="43"/>
      <c r="BQ7" s="221"/>
      <c r="BR7" s="43"/>
      <c r="BS7" s="43"/>
      <c r="BT7" s="43"/>
      <c r="BU7" s="43"/>
      <c r="BV7" s="43"/>
      <c r="BW7" s="43"/>
      <c r="BX7" s="43"/>
      <c r="BY7" s="16"/>
      <c r="BZ7" s="16"/>
      <c r="CA7" s="16"/>
      <c r="CB7" s="169"/>
      <c r="CC7" s="16"/>
      <c r="CD7" s="169"/>
      <c r="CE7" s="16"/>
      <c r="CF7" s="16"/>
      <c r="CG7" s="31"/>
      <c r="CH7" s="31"/>
      <c r="CI7" s="31"/>
      <c r="CJ7" s="31"/>
      <c r="CK7" s="43"/>
      <c r="CL7" s="43"/>
      <c r="CM7" s="43"/>
      <c r="CN7" s="43"/>
      <c r="CO7" s="16"/>
      <c r="CP7" s="16"/>
      <c r="CQ7" s="16"/>
      <c r="CR7" s="16"/>
      <c r="CS7" s="16"/>
      <c r="CT7" s="16"/>
      <c r="CU7" s="16"/>
      <c r="CV7" s="228"/>
      <c r="CW7" s="31"/>
      <c r="CX7" s="16"/>
      <c r="CY7" s="16"/>
      <c r="CZ7" s="16"/>
      <c r="DA7" s="16"/>
      <c r="DB7" s="16"/>
      <c r="DC7" s="16"/>
      <c r="DD7" s="16"/>
      <c r="DE7" s="228"/>
      <c r="DF7" s="16"/>
      <c r="DG7" s="16"/>
      <c r="DH7" s="16"/>
      <c r="DI7" s="16"/>
      <c r="DJ7" s="16"/>
      <c r="DK7" s="207"/>
      <c r="DL7" s="228"/>
      <c r="DM7" s="16"/>
      <c r="DN7" s="16"/>
      <c r="DO7" s="16"/>
      <c r="DP7" s="207"/>
      <c r="DQ7" s="16"/>
      <c r="DR7" s="16"/>
      <c r="DS7" s="16"/>
      <c r="DT7" s="16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74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8">
        <f t="shared" si="5"/>
        <v>605235.22</v>
      </c>
      <c r="FI7" s="31"/>
      <c r="FJ7" s="31"/>
      <c r="FK7" s="31"/>
      <c r="FL7" s="98"/>
      <c r="FM7" s="31"/>
      <c r="FN7" s="31">
        <v>605235.22</v>
      </c>
      <c r="FO7" s="203">
        <f t="shared" si="26"/>
        <v>0</v>
      </c>
      <c r="FP7" s="98"/>
      <c r="FQ7" s="210"/>
      <c r="FR7" s="98"/>
      <c r="FS7" s="16">
        <f t="shared" si="27"/>
        <v>0</v>
      </c>
      <c r="FT7" s="98"/>
      <c r="FU7" s="98"/>
      <c r="FV7" s="199"/>
      <c r="FW7" s="98"/>
      <c r="FX7" s="98"/>
      <c r="FY7" s="43" t="s">
        <v>128</v>
      </c>
      <c r="FZ7" s="36">
        <f t="shared" si="6"/>
        <v>3268362</v>
      </c>
      <c r="GA7" s="36"/>
      <c r="GB7" s="35"/>
      <c r="GC7" s="35"/>
      <c r="GD7" s="78"/>
      <c r="GE7" s="38">
        <f t="shared" si="28"/>
        <v>822491</v>
      </c>
      <c r="GF7" s="96"/>
      <c r="GG7" s="96"/>
      <c r="GH7" s="96"/>
      <c r="GI7" s="96"/>
      <c r="GJ7" s="109">
        <f t="shared" si="29"/>
        <v>0</v>
      </c>
      <c r="GK7" s="31">
        <v>822491</v>
      </c>
      <c r="GL7" s="96"/>
      <c r="GM7" s="224"/>
      <c r="GN7" s="96"/>
      <c r="GO7" s="30"/>
      <c r="GP7" s="30">
        <v>1200000</v>
      </c>
      <c r="GQ7" s="30">
        <v>362400</v>
      </c>
      <c r="GR7" s="30">
        <v>189977.73</v>
      </c>
      <c r="GS7" s="30">
        <v>57373.26999999999</v>
      </c>
      <c r="GT7" s="30">
        <v>60000</v>
      </c>
      <c r="GU7" s="31">
        <v>18120</v>
      </c>
      <c r="GV7" s="30"/>
      <c r="GW7" s="30"/>
      <c r="GX7" s="16"/>
      <c r="GY7" s="43" t="s">
        <v>128</v>
      </c>
      <c r="GZ7" s="32">
        <f t="shared" si="30"/>
        <v>7444019</v>
      </c>
      <c r="HA7" s="32">
        <f t="shared" si="31"/>
        <v>35431039</v>
      </c>
    </row>
    <row r="8" spans="1:211" ht="16.5" customHeight="1">
      <c r="A8" s="16">
        <v>6</v>
      </c>
      <c r="B8" s="43" t="s">
        <v>129</v>
      </c>
      <c r="C8" s="95"/>
      <c r="D8" s="96">
        <f t="shared" si="0"/>
        <v>1064585.9999999998</v>
      </c>
      <c r="E8" s="96">
        <f t="shared" si="1"/>
        <v>26500</v>
      </c>
      <c r="F8" s="97"/>
      <c r="G8" s="97">
        <f t="shared" si="32"/>
        <v>0</v>
      </c>
      <c r="H8" s="97">
        <f t="shared" si="33"/>
        <v>0</v>
      </c>
      <c r="I8" s="97">
        <f t="shared" si="7"/>
        <v>0</v>
      </c>
      <c r="J8" s="97">
        <f t="shared" si="2"/>
        <v>10436</v>
      </c>
      <c r="K8" s="97">
        <f t="shared" si="8"/>
        <v>0</v>
      </c>
      <c r="L8" s="128">
        <f t="shared" si="3"/>
        <v>1000</v>
      </c>
      <c r="M8" s="128"/>
      <c r="N8" s="128">
        <f t="shared" si="4"/>
        <v>1262357.2</v>
      </c>
      <c r="O8" s="129">
        <f t="shared" si="9"/>
        <v>2364879.1999999997</v>
      </c>
      <c r="P8" s="16"/>
      <c r="Q8" s="128">
        <f t="shared" si="10"/>
        <v>424500</v>
      </c>
      <c r="R8" s="30">
        <v>424500</v>
      </c>
      <c r="S8" s="128">
        <v>13686569</v>
      </c>
      <c r="T8" s="128">
        <v>4133344</v>
      </c>
      <c r="U8" s="53">
        <f t="shared" si="11"/>
        <v>17819913</v>
      </c>
      <c r="V8" s="44"/>
      <c r="W8" s="44"/>
      <c r="X8" s="44">
        <f t="shared" si="12"/>
        <v>0</v>
      </c>
      <c r="Y8" s="176">
        <f t="shared" si="13"/>
        <v>20609292.199999999</v>
      </c>
      <c r="Z8" s="43" t="s">
        <v>129</v>
      </c>
      <c r="AA8" s="98">
        <f t="shared" si="14"/>
        <v>0</v>
      </c>
      <c r="AB8" s="99">
        <f t="shared" si="15"/>
        <v>848735</v>
      </c>
      <c r="AC8" s="169">
        <f t="shared" si="16"/>
        <v>1200000</v>
      </c>
      <c r="AD8" s="169">
        <f t="shared" si="17"/>
        <v>362400</v>
      </c>
      <c r="AE8" s="32">
        <f t="shared" si="18"/>
        <v>0</v>
      </c>
      <c r="AF8">
        <f t="shared" si="19"/>
        <v>0</v>
      </c>
      <c r="AG8" s="44">
        <v>117000</v>
      </c>
      <c r="AH8" s="102">
        <f t="shared" si="20"/>
        <v>2528135</v>
      </c>
      <c r="AI8" s="103"/>
      <c r="AJ8" s="35">
        <v>564000</v>
      </c>
      <c r="AK8" s="16"/>
      <c r="AL8" s="107">
        <f t="shared" si="21"/>
        <v>564000</v>
      </c>
      <c r="AM8" s="136"/>
      <c r="AN8" s="105"/>
      <c r="AO8" s="109">
        <f t="shared" si="22"/>
        <v>23701427.199999999</v>
      </c>
      <c r="AP8" s="43" t="s">
        <v>129</v>
      </c>
      <c r="AQ8" s="88"/>
      <c r="AR8" s="43"/>
      <c r="AS8" s="43"/>
      <c r="AT8" s="29">
        <f t="shared" si="23"/>
        <v>0</v>
      </c>
      <c r="AU8" s="43"/>
      <c r="AV8" s="43"/>
      <c r="AW8" s="43"/>
      <c r="AX8" s="192"/>
      <c r="AY8" s="29">
        <f t="shared" si="24"/>
        <v>0</v>
      </c>
      <c r="AZ8" s="43" t="s">
        <v>129</v>
      </c>
      <c r="BA8" s="207">
        <v>189903.04</v>
      </c>
      <c r="BB8" s="96">
        <v>26500</v>
      </c>
      <c r="BC8" s="97"/>
      <c r="BD8" s="97"/>
      <c r="BE8" s="97"/>
      <c r="BF8" s="44">
        <v>10436</v>
      </c>
      <c r="BG8" s="44">
        <v>0</v>
      </c>
      <c r="BH8" s="44">
        <v>1000</v>
      </c>
      <c r="BI8" s="53"/>
      <c r="BJ8" s="44">
        <v>1262357.2</v>
      </c>
      <c r="BK8" s="245">
        <f t="shared" si="25"/>
        <v>1490196.24</v>
      </c>
      <c r="BL8" s="97"/>
      <c r="BM8" s="31"/>
      <c r="BN8" s="43"/>
      <c r="BO8" s="43"/>
      <c r="BP8" s="43"/>
      <c r="BQ8" s="221"/>
      <c r="BR8" s="43"/>
      <c r="BS8" s="43"/>
      <c r="BT8" s="43"/>
      <c r="BU8" s="43"/>
      <c r="BV8" s="43"/>
      <c r="BW8" s="43"/>
      <c r="BX8" s="43"/>
      <c r="BY8" s="16"/>
      <c r="BZ8" s="16"/>
      <c r="CA8" s="16"/>
      <c r="CB8" s="169"/>
      <c r="CC8" s="16"/>
      <c r="CD8" s="169"/>
      <c r="CE8" s="16"/>
      <c r="CF8" s="16"/>
      <c r="CG8" s="31"/>
      <c r="CH8" s="31"/>
      <c r="CI8" s="31"/>
      <c r="CJ8" s="31"/>
      <c r="CK8" s="43"/>
      <c r="CL8" s="43"/>
      <c r="CM8" s="43"/>
      <c r="CN8" s="43"/>
      <c r="CO8" s="16"/>
      <c r="CP8" s="16"/>
      <c r="CQ8" s="16"/>
      <c r="CR8" s="16"/>
      <c r="CS8" s="16"/>
      <c r="CT8" s="16"/>
      <c r="CU8" s="16"/>
      <c r="CV8" s="228"/>
      <c r="CW8" s="31"/>
      <c r="CX8" s="16"/>
      <c r="CY8" s="16"/>
      <c r="CZ8" s="16"/>
      <c r="DA8" s="16"/>
      <c r="DB8" s="16"/>
      <c r="DC8" s="16"/>
      <c r="DD8" s="16"/>
      <c r="DE8" s="228"/>
      <c r="DF8" s="16"/>
      <c r="DG8" s="16"/>
      <c r="DH8" s="16"/>
      <c r="DI8" s="16"/>
      <c r="DJ8" s="16"/>
      <c r="DK8" s="207"/>
      <c r="DL8" s="228"/>
      <c r="DM8" s="16"/>
      <c r="DN8" s="16"/>
      <c r="DO8" s="16"/>
      <c r="DP8" s="207"/>
      <c r="DQ8" s="16"/>
      <c r="DR8" s="16"/>
      <c r="DS8" s="16"/>
      <c r="DT8" s="16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74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8">
        <f t="shared" si="5"/>
        <v>874682.95999999985</v>
      </c>
      <c r="FI8" s="31"/>
      <c r="FJ8" s="31"/>
      <c r="FK8" s="35"/>
      <c r="FL8" s="98"/>
      <c r="FM8" s="31"/>
      <c r="FN8" s="31">
        <v>874682.95999999985</v>
      </c>
      <c r="FO8" s="203">
        <f t="shared" si="26"/>
        <v>0</v>
      </c>
      <c r="FP8" s="98"/>
      <c r="FQ8" s="210"/>
      <c r="FR8" s="98"/>
      <c r="FS8" s="16">
        <f t="shared" si="27"/>
        <v>0</v>
      </c>
      <c r="FT8" s="98"/>
      <c r="FU8" s="98"/>
      <c r="FV8" s="199"/>
      <c r="FW8" s="98"/>
      <c r="FX8" s="98"/>
      <c r="FY8" s="43" t="s">
        <v>129</v>
      </c>
      <c r="FZ8" s="36">
        <f t="shared" si="6"/>
        <v>2671635</v>
      </c>
      <c r="GA8" s="36"/>
      <c r="GB8" s="35"/>
      <c r="GC8" s="35"/>
      <c r="GD8" s="78"/>
      <c r="GE8" s="38">
        <f t="shared" si="28"/>
        <v>848735</v>
      </c>
      <c r="GF8" s="96"/>
      <c r="GG8" s="96"/>
      <c r="GH8" s="96"/>
      <c r="GI8" s="96"/>
      <c r="GJ8" s="109">
        <f t="shared" si="29"/>
        <v>0</v>
      </c>
      <c r="GK8" s="31">
        <v>848735</v>
      </c>
      <c r="GL8" s="96"/>
      <c r="GM8" s="224"/>
      <c r="GN8" s="96"/>
      <c r="GO8" s="30"/>
      <c r="GP8" s="30">
        <v>1200000</v>
      </c>
      <c r="GQ8" s="30">
        <v>362400</v>
      </c>
      <c r="GR8" s="30"/>
      <c r="GS8" s="30"/>
      <c r="GT8" s="30"/>
      <c r="GU8" s="31"/>
      <c r="GV8" s="30"/>
      <c r="GW8" s="30"/>
      <c r="GX8" s="16"/>
      <c r="GY8" s="43" t="s">
        <v>129</v>
      </c>
      <c r="GZ8" s="32">
        <f t="shared" si="30"/>
        <v>4164178.1999999997</v>
      </c>
      <c r="HA8" s="32">
        <f t="shared" si="31"/>
        <v>23701427.199999999</v>
      </c>
    </row>
    <row r="9" spans="1:211" ht="13.5" customHeight="1">
      <c r="A9" s="16">
        <v>7</v>
      </c>
      <c r="B9" s="43" t="s">
        <v>130</v>
      </c>
      <c r="C9" s="95"/>
      <c r="D9" s="96">
        <f t="shared" si="0"/>
        <v>1947750.0900000003</v>
      </c>
      <c r="E9" s="96">
        <f t="shared" si="1"/>
        <v>0</v>
      </c>
      <c r="F9" s="97"/>
      <c r="G9" s="97">
        <f t="shared" si="32"/>
        <v>0</v>
      </c>
      <c r="H9" s="97">
        <f t="shared" si="33"/>
        <v>0</v>
      </c>
      <c r="I9" s="97">
        <f t="shared" si="7"/>
        <v>0</v>
      </c>
      <c r="J9" s="97">
        <f t="shared" si="2"/>
        <v>0</v>
      </c>
      <c r="K9" s="97">
        <f t="shared" si="8"/>
        <v>7184</v>
      </c>
      <c r="L9" s="128">
        <f t="shared" si="3"/>
        <v>1236</v>
      </c>
      <c r="M9" s="128"/>
      <c r="N9" s="128">
        <f t="shared" si="4"/>
        <v>256204.19999999998</v>
      </c>
      <c r="O9" s="129">
        <f t="shared" si="9"/>
        <v>2212374.2900000005</v>
      </c>
      <c r="P9" s="16"/>
      <c r="Q9" s="128">
        <f t="shared" si="10"/>
        <v>418125</v>
      </c>
      <c r="R9" s="30">
        <v>418125</v>
      </c>
      <c r="S9" s="128">
        <v>15634460</v>
      </c>
      <c r="T9" s="128">
        <v>4721607</v>
      </c>
      <c r="U9" s="53">
        <f t="shared" si="11"/>
        <v>20356067</v>
      </c>
      <c r="V9" s="44"/>
      <c r="W9" s="44"/>
      <c r="X9" s="44">
        <f t="shared" si="12"/>
        <v>0</v>
      </c>
      <c r="Y9" s="176">
        <f t="shared" si="13"/>
        <v>22986566.289999999</v>
      </c>
      <c r="Z9" s="43" t="s">
        <v>130</v>
      </c>
      <c r="AA9" s="98">
        <f t="shared" si="14"/>
        <v>0</v>
      </c>
      <c r="AB9" s="99">
        <f t="shared" si="15"/>
        <v>1045246</v>
      </c>
      <c r="AC9" s="169">
        <f t="shared" si="16"/>
        <v>1440000</v>
      </c>
      <c r="AD9" s="169">
        <f t="shared" si="17"/>
        <v>434880</v>
      </c>
      <c r="AE9" s="32">
        <f t="shared" si="18"/>
        <v>0</v>
      </c>
      <c r="AF9">
        <f t="shared" si="19"/>
        <v>0</v>
      </c>
      <c r="AG9" s="44">
        <v>189000</v>
      </c>
      <c r="AH9" s="102">
        <f t="shared" si="20"/>
        <v>3109126</v>
      </c>
      <c r="AI9" s="103"/>
      <c r="AJ9" s="35">
        <v>152000</v>
      </c>
      <c r="AK9" s="16"/>
      <c r="AL9" s="107">
        <f t="shared" si="21"/>
        <v>152000</v>
      </c>
      <c r="AM9" s="136"/>
      <c r="AN9" s="105"/>
      <c r="AO9" s="109">
        <f t="shared" si="22"/>
        <v>26247692.289999999</v>
      </c>
      <c r="AP9" s="43" t="s">
        <v>130</v>
      </c>
      <c r="AQ9" s="88"/>
      <c r="AR9" s="43"/>
      <c r="AS9" s="43"/>
      <c r="AT9" s="29">
        <f t="shared" si="23"/>
        <v>0</v>
      </c>
      <c r="AU9" s="43"/>
      <c r="AV9" s="43"/>
      <c r="AW9" s="43"/>
      <c r="AX9" s="192"/>
      <c r="AY9" s="29">
        <f t="shared" si="24"/>
        <v>0</v>
      </c>
      <c r="AZ9" s="43" t="s">
        <v>130</v>
      </c>
      <c r="BA9" s="207">
        <v>287946.27999999997</v>
      </c>
      <c r="BB9" s="96">
        <v>0</v>
      </c>
      <c r="BC9" s="97"/>
      <c r="BD9" s="97"/>
      <c r="BE9" s="97"/>
      <c r="BF9" s="44">
        <v>0</v>
      </c>
      <c r="BG9" s="44">
        <v>7184</v>
      </c>
      <c r="BH9" s="44">
        <v>1236</v>
      </c>
      <c r="BI9" s="53"/>
      <c r="BJ9" s="44">
        <v>256204.19999999998</v>
      </c>
      <c r="BK9" s="245">
        <f t="shared" si="25"/>
        <v>552570.48</v>
      </c>
      <c r="BL9" s="97"/>
      <c r="BM9" s="31"/>
      <c r="BN9" s="43"/>
      <c r="BO9" s="43"/>
      <c r="BP9" s="43"/>
      <c r="BQ9" s="221"/>
      <c r="BR9" s="43"/>
      <c r="BS9" s="43"/>
      <c r="BT9" s="43"/>
      <c r="BU9" s="43"/>
      <c r="BV9" s="43"/>
      <c r="BW9" s="43"/>
      <c r="BX9" s="43"/>
      <c r="BY9" s="16"/>
      <c r="BZ9" s="16"/>
      <c r="CA9" s="16"/>
      <c r="CB9" s="169"/>
      <c r="CC9" s="16"/>
      <c r="CD9" s="169"/>
      <c r="CE9" s="16"/>
      <c r="CF9" s="16"/>
      <c r="CG9" s="31"/>
      <c r="CH9" s="31"/>
      <c r="CI9" s="31"/>
      <c r="CJ9" s="31"/>
      <c r="CK9" s="43"/>
      <c r="CL9" s="43"/>
      <c r="CM9" s="43"/>
      <c r="CN9" s="43"/>
      <c r="CO9" s="16"/>
      <c r="CP9" s="16"/>
      <c r="CQ9" s="16"/>
      <c r="CR9" s="16"/>
      <c r="CS9" s="16"/>
      <c r="CT9" s="16"/>
      <c r="CU9" s="16"/>
      <c r="CV9" s="228"/>
      <c r="CW9" s="31"/>
      <c r="CX9" s="16"/>
      <c r="CY9" s="16"/>
      <c r="CZ9" s="16"/>
      <c r="DA9" s="16"/>
      <c r="DB9" s="16"/>
      <c r="DC9" s="16"/>
      <c r="DD9" s="16"/>
      <c r="DE9" s="228"/>
      <c r="DF9" s="16"/>
      <c r="DG9" s="16"/>
      <c r="DH9" s="16"/>
      <c r="DI9" s="16"/>
      <c r="DJ9" s="16"/>
      <c r="DK9" s="207"/>
      <c r="DL9" s="228"/>
      <c r="DM9" s="16"/>
      <c r="DN9" s="16"/>
      <c r="DO9" s="16"/>
      <c r="DP9" s="207"/>
      <c r="DQ9" s="16"/>
      <c r="DR9" s="16"/>
      <c r="DS9" s="16"/>
      <c r="DT9" s="16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74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8">
        <f t="shared" si="5"/>
        <v>1659803.8100000003</v>
      </c>
      <c r="FI9" s="44"/>
      <c r="FJ9" s="44"/>
      <c r="FK9" s="35"/>
      <c r="FL9" s="98"/>
      <c r="FM9" s="31"/>
      <c r="FN9" s="31">
        <v>1659803.8100000003</v>
      </c>
      <c r="FO9" s="203">
        <f t="shared" si="26"/>
        <v>0</v>
      </c>
      <c r="FP9" s="98"/>
      <c r="FQ9" s="210"/>
      <c r="FR9" s="98"/>
      <c r="FS9" s="16">
        <f t="shared" si="27"/>
        <v>0</v>
      </c>
      <c r="FT9" s="98"/>
      <c r="FU9" s="98"/>
      <c r="FV9" s="199"/>
      <c r="FW9" s="98"/>
      <c r="FX9" s="98"/>
      <c r="FY9" s="43" t="s">
        <v>130</v>
      </c>
      <c r="FZ9" s="36">
        <f t="shared" si="6"/>
        <v>3298126</v>
      </c>
      <c r="GA9" s="36"/>
      <c r="GB9" s="35"/>
      <c r="GC9" s="35"/>
      <c r="GD9" s="78"/>
      <c r="GE9" s="38">
        <f t="shared" si="28"/>
        <v>1045246</v>
      </c>
      <c r="GF9" s="127"/>
      <c r="GG9" s="96"/>
      <c r="GH9" s="96"/>
      <c r="GI9" s="96"/>
      <c r="GJ9" s="109">
        <f t="shared" si="29"/>
        <v>0</v>
      </c>
      <c r="GK9" s="31">
        <v>1045246</v>
      </c>
      <c r="GL9" s="96"/>
      <c r="GM9" s="224"/>
      <c r="GN9" s="96"/>
      <c r="GO9" s="30"/>
      <c r="GP9" s="30">
        <v>1440000</v>
      </c>
      <c r="GQ9" s="30">
        <v>434880</v>
      </c>
      <c r="GR9" s="30">
        <v>0</v>
      </c>
      <c r="GS9" s="30">
        <v>0</v>
      </c>
      <c r="GT9" s="30"/>
      <c r="GU9" s="31"/>
      <c r="GV9" s="30"/>
      <c r="GW9" s="30"/>
      <c r="GX9" s="16"/>
      <c r="GY9" s="43" t="s">
        <v>130</v>
      </c>
      <c r="GZ9" s="32">
        <f t="shared" si="30"/>
        <v>3819325.2900000005</v>
      </c>
      <c r="HA9" s="32">
        <f t="shared" si="31"/>
        <v>26247692.289999999</v>
      </c>
    </row>
    <row r="10" spans="1:211" ht="14.25" customHeight="1">
      <c r="A10" s="16">
        <v>8</v>
      </c>
      <c r="B10" s="43" t="s">
        <v>131</v>
      </c>
      <c r="C10" s="95"/>
      <c r="D10" s="96">
        <f t="shared" si="0"/>
        <v>1444833.9</v>
      </c>
      <c r="E10" s="96">
        <f t="shared" si="1"/>
        <v>0</v>
      </c>
      <c r="F10" s="97"/>
      <c r="G10" s="97">
        <f t="shared" si="32"/>
        <v>0</v>
      </c>
      <c r="H10" s="97">
        <f t="shared" si="33"/>
        <v>0</v>
      </c>
      <c r="I10" s="97">
        <f t="shared" si="7"/>
        <v>0</v>
      </c>
      <c r="J10" s="97">
        <f t="shared" si="2"/>
        <v>0</v>
      </c>
      <c r="K10" s="97">
        <f t="shared" si="8"/>
        <v>0</v>
      </c>
      <c r="L10" s="128">
        <f t="shared" si="3"/>
        <v>1000</v>
      </c>
      <c r="M10" s="128"/>
      <c r="N10" s="128">
        <f t="shared" si="4"/>
        <v>1510595.8599999999</v>
      </c>
      <c r="O10" s="129">
        <f t="shared" si="9"/>
        <v>2956429.76</v>
      </c>
      <c r="P10" s="16"/>
      <c r="Q10" s="128">
        <f t="shared" si="10"/>
        <v>295750</v>
      </c>
      <c r="R10" s="30">
        <v>295750</v>
      </c>
      <c r="S10" s="128">
        <v>13159707</v>
      </c>
      <c r="T10" s="128">
        <v>3974232</v>
      </c>
      <c r="U10" s="53">
        <f t="shared" si="11"/>
        <v>17133939</v>
      </c>
      <c r="V10" s="44"/>
      <c r="W10" s="44"/>
      <c r="X10" s="44">
        <f t="shared" si="12"/>
        <v>0</v>
      </c>
      <c r="Y10" s="176">
        <f t="shared" si="13"/>
        <v>20386118.759999998</v>
      </c>
      <c r="Z10" s="43" t="s">
        <v>131</v>
      </c>
      <c r="AA10" s="98">
        <f t="shared" si="14"/>
        <v>0</v>
      </c>
      <c r="AB10" s="99">
        <f t="shared" si="15"/>
        <v>639483</v>
      </c>
      <c r="AC10" s="169">
        <f t="shared" si="16"/>
        <v>1569977.73</v>
      </c>
      <c r="AD10" s="169">
        <f t="shared" si="17"/>
        <v>474133.27</v>
      </c>
      <c r="AE10" s="32">
        <f t="shared" si="18"/>
        <v>0</v>
      </c>
      <c r="AF10">
        <f t="shared" si="19"/>
        <v>0</v>
      </c>
      <c r="AG10" s="44">
        <v>144000</v>
      </c>
      <c r="AH10" s="102">
        <f t="shared" si="20"/>
        <v>2827594</v>
      </c>
      <c r="AI10" s="103"/>
      <c r="AJ10" s="35">
        <v>322000</v>
      </c>
      <c r="AK10" s="16"/>
      <c r="AL10" s="107">
        <f t="shared" si="21"/>
        <v>322000</v>
      </c>
      <c r="AM10" s="136"/>
      <c r="AN10" s="105"/>
      <c r="AO10" s="109">
        <f t="shared" si="22"/>
        <v>23535712.759999998</v>
      </c>
      <c r="AP10" s="42" t="s">
        <v>131</v>
      </c>
      <c r="AQ10" s="88"/>
      <c r="AR10" s="42"/>
      <c r="AS10" s="42"/>
      <c r="AT10" s="29">
        <f t="shared" si="23"/>
        <v>0</v>
      </c>
      <c r="AU10" s="42"/>
      <c r="AV10" s="42"/>
      <c r="AW10" s="42"/>
      <c r="AX10" s="192"/>
      <c r="AY10" s="29">
        <f t="shared" si="24"/>
        <v>0</v>
      </c>
      <c r="AZ10" s="42" t="s">
        <v>131</v>
      </c>
      <c r="BA10" s="207">
        <v>191403.04</v>
      </c>
      <c r="BB10" s="96">
        <v>0</v>
      </c>
      <c r="BC10" s="97"/>
      <c r="BD10" s="97"/>
      <c r="BE10" s="97"/>
      <c r="BF10" s="44">
        <v>0</v>
      </c>
      <c r="BG10" s="44">
        <v>0</v>
      </c>
      <c r="BH10" s="44">
        <v>1000</v>
      </c>
      <c r="BI10" s="53"/>
      <c r="BJ10" s="44">
        <v>1510595.8599999999</v>
      </c>
      <c r="BK10" s="245">
        <f t="shared" si="25"/>
        <v>1702998.9</v>
      </c>
      <c r="BL10" s="97"/>
      <c r="BM10" s="31"/>
      <c r="BN10" s="42"/>
      <c r="BO10" s="42"/>
      <c r="BP10" s="42"/>
      <c r="BQ10" s="221"/>
      <c r="BR10" s="42"/>
      <c r="BS10" s="42"/>
      <c r="BT10" s="42"/>
      <c r="BU10" s="42"/>
      <c r="BV10" s="42"/>
      <c r="BW10" s="42"/>
      <c r="BX10" s="42"/>
      <c r="BY10" s="16"/>
      <c r="BZ10" s="16"/>
      <c r="CA10" s="16"/>
      <c r="CB10" s="169"/>
      <c r="CC10" s="16"/>
      <c r="CD10" s="169"/>
      <c r="CE10" s="16"/>
      <c r="CF10" s="16"/>
      <c r="CG10" s="31"/>
      <c r="CH10" s="31"/>
      <c r="CI10" s="31"/>
      <c r="CJ10" s="31"/>
      <c r="CK10" s="42"/>
      <c r="CL10" s="42"/>
      <c r="CM10" s="42"/>
      <c r="CN10" s="42"/>
      <c r="CO10" s="16"/>
      <c r="CP10" s="16"/>
      <c r="CQ10" s="16"/>
      <c r="CR10" s="16"/>
      <c r="CS10" s="16"/>
      <c r="CT10" s="16"/>
      <c r="CU10" s="16"/>
      <c r="CV10" s="228"/>
      <c r="CW10" s="31"/>
      <c r="CX10" s="16"/>
      <c r="CY10" s="16"/>
      <c r="CZ10" s="16"/>
      <c r="DA10" s="16"/>
      <c r="DB10" s="16"/>
      <c r="DC10" s="16"/>
      <c r="DD10" s="16"/>
      <c r="DE10" s="228"/>
      <c r="DF10" s="16"/>
      <c r="DG10" s="16"/>
      <c r="DH10" s="16"/>
      <c r="DI10" s="16"/>
      <c r="DJ10" s="16"/>
      <c r="DK10" s="207"/>
      <c r="DL10" s="228"/>
      <c r="DM10" s="16"/>
      <c r="DN10" s="16"/>
      <c r="DO10" s="16"/>
      <c r="DP10" s="207"/>
      <c r="DQ10" s="16"/>
      <c r="DR10" s="16"/>
      <c r="DS10" s="16"/>
      <c r="DT10" s="16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74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8">
        <f t="shared" si="5"/>
        <v>1253430.8599999999</v>
      </c>
      <c r="FI10" s="44"/>
      <c r="FJ10" s="44"/>
      <c r="FK10" s="35"/>
      <c r="FL10" s="98"/>
      <c r="FM10" s="31"/>
      <c r="FN10" s="31">
        <v>1253430.8599999999</v>
      </c>
      <c r="FO10" s="203">
        <f t="shared" si="26"/>
        <v>0</v>
      </c>
      <c r="FP10" s="98"/>
      <c r="FQ10" s="210"/>
      <c r="FR10" s="98"/>
      <c r="FS10" s="16">
        <f t="shared" si="27"/>
        <v>0</v>
      </c>
      <c r="FT10" s="98"/>
      <c r="FU10" s="98"/>
      <c r="FV10" s="199"/>
      <c r="FW10" s="98"/>
      <c r="FX10" s="98"/>
      <c r="FY10" s="42" t="s">
        <v>131</v>
      </c>
      <c r="FZ10" s="36">
        <f t="shared" si="6"/>
        <v>2971594</v>
      </c>
      <c r="GA10" s="36"/>
      <c r="GB10" s="35"/>
      <c r="GC10" s="35"/>
      <c r="GD10" s="78"/>
      <c r="GE10" s="38">
        <f t="shared" si="28"/>
        <v>639483</v>
      </c>
      <c r="GF10" s="96"/>
      <c r="GG10" s="96"/>
      <c r="GH10" s="96"/>
      <c r="GI10" s="96"/>
      <c r="GJ10" s="109">
        <f t="shared" si="29"/>
        <v>0</v>
      </c>
      <c r="GK10" s="31">
        <v>639483</v>
      </c>
      <c r="GL10" s="96"/>
      <c r="GM10" s="224"/>
      <c r="GN10" s="96"/>
      <c r="GO10" s="30"/>
      <c r="GP10" s="30">
        <v>1320000</v>
      </c>
      <c r="GQ10" s="30">
        <v>398640</v>
      </c>
      <c r="GR10" s="30">
        <v>189977.73</v>
      </c>
      <c r="GS10" s="30">
        <v>57373.26999999999</v>
      </c>
      <c r="GT10" s="30">
        <v>60000</v>
      </c>
      <c r="GU10" s="31">
        <v>18120</v>
      </c>
      <c r="GV10" s="30"/>
      <c r="GW10" s="30"/>
      <c r="GX10" s="16"/>
      <c r="GY10" s="42" t="s">
        <v>131</v>
      </c>
      <c r="GZ10" s="32">
        <f t="shared" si="30"/>
        <v>4212662.76</v>
      </c>
      <c r="HA10" s="32">
        <f t="shared" si="31"/>
        <v>23535712.759999998</v>
      </c>
    </row>
    <row r="11" spans="1:211" ht="25.5" customHeight="1">
      <c r="A11" s="16">
        <v>9</v>
      </c>
      <c r="B11" s="43" t="s">
        <v>132</v>
      </c>
      <c r="C11" s="95"/>
      <c r="D11" s="96">
        <f t="shared" si="0"/>
        <v>3587626.12</v>
      </c>
      <c r="E11" s="96">
        <f t="shared" si="1"/>
        <v>0</v>
      </c>
      <c r="F11" s="97"/>
      <c r="G11" s="97">
        <f t="shared" si="32"/>
        <v>0</v>
      </c>
      <c r="H11" s="97">
        <f t="shared" si="33"/>
        <v>0</v>
      </c>
      <c r="I11" s="97">
        <f t="shared" si="7"/>
        <v>0</v>
      </c>
      <c r="J11" s="97">
        <f>EK11+BF11+ET11+DK11+EB11+CF11</f>
        <v>2646662.67</v>
      </c>
      <c r="K11" s="97">
        <f t="shared" si="8"/>
        <v>10064</v>
      </c>
      <c r="L11" s="128">
        <f t="shared" si="3"/>
        <v>1000</v>
      </c>
      <c r="M11" s="128"/>
      <c r="N11" s="128">
        <f>BJ11+EI11+FC11+FE11+CA11+CG11+CU11+CW11+DJ11+DR11+DV11+EN11+ER11+EQ11</f>
        <v>2238425.8199999998</v>
      </c>
      <c r="O11" s="129">
        <f t="shared" si="9"/>
        <v>8483778.6099999994</v>
      </c>
      <c r="P11" s="16"/>
      <c r="Q11" s="128">
        <f t="shared" si="10"/>
        <v>1119625</v>
      </c>
      <c r="R11" s="30">
        <v>1119625</v>
      </c>
      <c r="S11" s="128">
        <v>31872757</v>
      </c>
      <c r="T11" s="128">
        <v>9625572</v>
      </c>
      <c r="U11" s="53">
        <f t="shared" si="11"/>
        <v>41498329</v>
      </c>
      <c r="V11" s="44"/>
      <c r="W11" s="44"/>
      <c r="X11" s="44">
        <f t="shared" si="12"/>
        <v>0</v>
      </c>
      <c r="Y11" s="176">
        <f t="shared" si="13"/>
        <v>51101732.609999999</v>
      </c>
      <c r="Z11" s="43" t="s">
        <v>132</v>
      </c>
      <c r="AA11" s="98">
        <f t="shared" si="14"/>
        <v>0</v>
      </c>
      <c r="AB11" s="99">
        <f t="shared" si="15"/>
        <v>1437252</v>
      </c>
      <c r="AC11" s="169">
        <f t="shared" si="16"/>
        <v>2409977.73</v>
      </c>
      <c r="AD11" s="169">
        <f t="shared" si="17"/>
        <v>727813.27</v>
      </c>
      <c r="AE11" s="32">
        <f t="shared" si="18"/>
        <v>0</v>
      </c>
      <c r="AF11">
        <f t="shared" si="19"/>
        <v>0</v>
      </c>
      <c r="AG11" s="44">
        <v>369000</v>
      </c>
      <c r="AH11" s="102">
        <f t="shared" si="20"/>
        <v>4944043</v>
      </c>
      <c r="AI11" s="103"/>
      <c r="AJ11" s="35">
        <v>3440120</v>
      </c>
      <c r="AK11" s="16"/>
      <c r="AL11" s="107">
        <f t="shared" si="21"/>
        <v>3440120</v>
      </c>
      <c r="AM11" s="136"/>
      <c r="AN11" s="105"/>
      <c r="AO11" s="109">
        <f t="shared" si="22"/>
        <v>59485895.609999999</v>
      </c>
      <c r="AP11" s="42" t="s">
        <v>132</v>
      </c>
      <c r="AQ11" s="88"/>
      <c r="AR11" s="42"/>
      <c r="AS11" s="42"/>
      <c r="AT11" s="29">
        <f t="shared" si="23"/>
        <v>0</v>
      </c>
      <c r="AU11" s="42"/>
      <c r="AV11" s="42"/>
      <c r="AW11" s="42"/>
      <c r="AX11" s="192"/>
      <c r="AY11" s="29">
        <f t="shared" si="24"/>
        <v>0</v>
      </c>
      <c r="AZ11" s="42" t="s">
        <v>132</v>
      </c>
      <c r="BA11" s="207">
        <v>727017.56000000017</v>
      </c>
      <c r="BB11" s="96">
        <v>0</v>
      </c>
      <c r="BC11" s="97"/>
      <c r="BD11" s="97"/>
      <c r="BE11" s="97"/>
      <c r="BF11" s="44">
        <v>2646662.67</v>
      </c>
      <c r="BG11" s="44">
        <v>10064</v>
      </c>
      <c r="BH11" s="44">
        <v>1000</v>
      </c>
      <c r="BI11" s="53"/>
      <c r="BJ11" s="44">
        <v>2238425.8199999998</v>
      </c>
      <c r="BK11" s="245">
        <f t="shared" si="25"/>
        <v>5623170.0499999998</v>
      </c>
      <c r="BL11" s="97"/>
      <c r="BM11" s="31"/>
      <c r="BN11" s="42"/>
      <c r="BO11" s="42"/>
      <c r="BP11" s="42"/>
      <c r="BQ11" s="221"/>
      <c r="BR11" s="42"/>
      <c r="BS11" s="42"/>
      <c r="BT11" s="42"/>
      <c r="BU11" s="42"/>
      <c r="BV11" s="42"/>
      <c r="BW11" s="42"/>
      <c r="BX11" s="42"/>
      <c r="BY11" s="16"/>
      <c r="BZ11" s="16"/>
      <c r="CA11" s="16"/>
      <c r="CB11" s="169"/>
      <c r="CC11" s="16"/>
      <c r="CD11" s="169"/>
      <c r="CE11" s="16"/>
      <c r="CF11" s="16"/>
      <c r="CG11" s="31"/>
      <c r="CH11" s="31"/>
      <c r="CI11" s="31"/>
      <c r="CJ11" s="31"/>
      <c r="CK11" s="42"/>
      <c r="CL11" s="42"/>
      <c r="CM11" s="42"/>
      <c r="CN11" s="42"/>
      <c r="CO11" s="16"/>
      <c r="CP11" s="16"/>
      <c r="CQ11" s="16"/>
      <c r="CR11" s="16"/>
      <c r="CS11" s="16"/>
      <c r="CT11" s="16"/>
      <c r="CU11" s="16"/>
      <c r="CV11" s="228"/>
      <c r="CW11" s="31"/>
      <c r="CX11" s="16"/>
      <c r="CY11" s="16"/>
      <c r="CZ11" s="16"/>
      <c r="DA11" s="16"/>
      <c r="DB11" s="16"/>
      <c r="DC11" s="16"/>
      <c r="DD11" s="16"/>
      <c r="DE11" s="228"/>
      <c r="DF11" s="16"/>
      <c r="DG11" s="16"/>
      <c r="DH11" s="16"/>
      <c r="DI11" s="16"/>
      <c r="DJ11" s="16"/>
      <c r="DK11" s="207"/>
      <c r="DL11" s="228"/>
      <c r="DM11" s="16"/>
      <c r="DN11" s="16"/>
      <c r="DO11" s="16"/>
      <c r="DP11" s="207"/>
      <c r="DQ11" s="16"/>
      <c r="DR11" s="16"/>
      <c r="DS11" s="16"/>
      <c r="DT11" s="16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74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8">
        <f t="shared" si="5"/>
        <v>2860608.56</v>
      </c>
      <c r="FI11" s="44"/>
      <c r="FJ11" s="44"/>
      <c r="FK11" s="35"/>
      <c r="FL11" s="98"/>
      <c r="FM11" s="31"/>
      <c r="FN11" s="31">
        <v>2860608.56</v>
      </c>
      <c r="FO11" s="203">
        <f t="shared" si="26"/>
        <v>0</v>
      </c>
      <c r="FP11" s="98"/>
      <c r="FQ11" s="210"/>
      <c r="FR11" s="98"/>
      <c r="FS11" s="16">
        <f t="shared" si="27"/>
        <v>0</v>
      </c>
      <c r="FT11" s="98"/>
      <c r="FU11" s="98"/>
      <c r="FV11" s="229"/>
      <c r="FW11" s="98"/>
      <c r="FX11" s="98"/>
      <c r="FY11" s="42" t="s">
        <v>132</v>
      </c>
      <c r="FZ11" s="36">
        <f t="shared" si="6"/>
        <v>5313043</v>
      </c>
      <c r="GA11" s="36"/>
      <c r="GB11" s="35"/>
      <c r="GC11" s="35"/>
      <c r="GD11" s="78"/>
      <c r="GE11" s="38">
        <f t="shared" si="28"/>
        <v>1437252</v>
      </c>
      <c r="GF11" s="96"/>
      <c r="GG11" s="96"/>
      <c r="GH11" s="96"/>
      <c r="GI11" s="96"/>
      <c r="GJ11" s="109">
        <f t="shared" si="29"/>
        <v>0</v>
      </c>
      <c r="GK11" s="31">
        <v>1437252</v>
      </c>
      <c r="GL11" s="96"/>
      <c r="GM11" s="224"/>
      <c r="GN11" s="96"/>
      <c r="GO11" s="30"/>
      <c r="GP11" s="30">
        <v>2160000</v>
      </c>
      <c r="GQ11" s="30">
        <v>652320</v>
      </c>
      <c r="GR11" s="30">
        <v>189977.73</v>
      </c>
      <c r="GS11" s="30">
        <v>57373.26999999999</v>
      </c>
      <c r="GT11" s="30">
        <v>60000</v>
      </c>
      <c r="GU11" s="31">
        <v>18120</v>
      </c>
      <c r="GV11" s="30"/>
      <c r="GW11" s="30"/>
      <c r="GX11" s="16"/>
      <c r="GY11" s="42" t="s">
        <v>132</v>
      </c>
      <c r="GZ11" s="32">
        <f t="shared" si="30"/>
        <v>11823048.939999999</v>
      </c>
      <c r="HA11" s="32">
        <f t="shared" si="31"/>
        <v>59485895.609999999</v>
      </c>
    </row>
    <row r="12" spans="1:211" ht="28.5" customHeight="1">
      <c r="A12" s="16">
        <v>10</v>
      </c>
      <c r="B12" s="43" t="s">
        <v>133</v>
      </c>
      <c r="C12" s="95"/>
      <c r="D12" s="96">
        <f t="shared" si="0"/>
        <v>1742538.8499999999</v>
      </c>
      <c r="E12" s="96">
        <f t="shared" si="1"/>
        <v>0</v>
      </c>
      <c r="F12" s="97"/>
      <c r="G12" s="97">
        <f t="shared" si="32"/>
        <v>0</v>
      </c>
      <c r="H12" s="97">
        <f t="shared" si="33"/>
        <v>0</v>
      </c>
      <c r="I12" s="97">
        <f t="shared" si="7"/>
        <v>0</v>
      </c>
      <c r="J12" s="97">
        <f t="shared" ref="J12:J36" si="34">EK12+BF12+ET12+DK12+EB12</f>
        <v>0</v>
      </c>
      <c r="K12" s="97">
        <f t="shared" si="8"/>
        <v>4860</v>
      </c>
      <c r="L12" s="128">
        <f t="shared" si="3"/>
        <v>1380</v>
      </c>
      <c r="M12" s="128"/>
      <c r="N12" s="128">
        <f t="shared" si="4"/>
        <v>478622.66999999993</v>
      </c>
      <c r="O12" s="129">
        <f t="shared" si="9"/>
        <v>2227401.5199999996</v>
      </c>
      <c r="P12" s="16"/>
      <c r="Q12" s="128">
        <f t="shared" si="10"/>
        <v>535375</v>
      </c>
      <c r="R12" s="30">
        <v>535375</v>
      </c>
      <c r="S12" s="128">
        <v>18105002</v>
      </c>
      <c r="T12" s="128">
        <v>5467711</v>
      </c>
      <c r="U12" s="53">
        <f t="shared" si="11"/>
        <v>23572713</v>
      </c>
      <c r="V12" s="44"/>
      <c r="W12" s="44"/>
      <c r="X12" s="44">
        <f t="shared" si="12"/>
        <v>0</v>
      </c>
      <c r="Y12" s="176">
        <f t="shared" si="13"/>
        <v>26335489.52</v>
      </c>
      <c r="Z12" s="43" t="s">
        <v>133</v>
      </c>
      <c r="AA12" s="98">
        <f t="shared" si="14"/>
        <v>0</v>
      </c>
      <c r="AB12" s="99">
        <f t="shared" si="15"/>
        <v>701162</v>
      </c>
      <c r="AC12" s="169">
        <f t="shared" si="16"/>
        <v>1449977.73</v>
      </c>
      <c r="AD12" s="169">
        <f t="shared" si="17"/>
        <v>437893.27</v>
      </c>
      <c r="AE12" s="32">
        <f t="shared" si="18"/>
        <v>0</v>
      </c>
      <c r="AF12">
        <f t="shared" si="19"/>
        <v>0</v>
      </c>
      <c r="AG12" s="44">
        <v>216000</v>
      </c>
      <c r="AH12" s="102">
        <f t="shared" si="20"/>
        <v>2805033</v>
      </c>
      <c r="AI12" s="103"/>
      <c r="AJ12" s="35">
        <v>1680180</v>
      </c>
      <c r="AK12" s="16"/>
      <c r="AL12" s="107">
        <f t="shared" si="21"/>
        <v>1680180</v>
      </c>
      <c r="AM12" s="136"/>
      <c r="AN12" s="105"/>
      <c r="AO12" s="109">
        <f t="shared" si="22"/>
        <v>30820702.52</v>
      </c>
      <c r="AP12" s="42" t="s">
        <v>133</v>
      </c>
      <c r="AQ12" s="88"/>
      <c r="AR12" s="42"/>
      <c r="AS12" s="42"/>
      <c r="AT12" s="29">
        <f t="shared" si="23"/>
        <v>0</v>
      </c>
      <c r="AU12" s="42"/>
      <c r="AV12" s="42"/>
      <c r="AW12" s="42"/>
      <c r="AX12" s="192"/>
      <c r="AY12" s="29">
        <f t="shared" si="24"/>
        <v>0</v>
      </c>
      <c r="AZ12" s="42" t="s">
        <v>133</v>
      </c>
      <c r="BA12" s="207">
        <v>257965.19999999995</v>
      </c>
      <c r="BB12" s="96">
        <v>0</v>
      </c>
      <c r="BC12" s="97"/>
      <c r="BD12" s="97"/>
      <c r="BE12" s="97"/>
      <c r="BF12" s="44">
        <v>0</v>
      </c>
      <c r="BG12" s="44">
        <v>4860</v>
      </c>
      <c r="BH12" s="44">
        <v>1380</v>
      </c>
      <c r="BI12" s="53"/>
      <c r="BJ12" s="44">
        <v>478622.66999999993</v>
      </c>
      <c r="BK12" s="245">
        <f t="shared" si="25"/>
        <v>742827.86999999988</v>
      </c>
      <c r="BL12" s="97"/>
      <c r="BM12" s="31"/>
      <c r="BN12" s="42"/>
      <c r="BO12" s="42"/>
      <c r="BP12" s="42"/>
      <c r="BQ12" s="221"/>
      <c r="BR12" s="42"/>
      <c r="BS12" s="42"/>
      <c r="BT12" s="42"/>
      <c r="BU12" s="42"/>
      <c r="BV12" s="42"/>
      <c r="BW12" s="42"/>
      <c r="BX12" s="42"/>
      <c r="BY12" s="16"/>
      <c r="BZ12" s="16"/>
      <c r="CA12" s="16"/>
      <c r="CB12" s="169"/>
      <c r="CC12" s="16"/>
      <c r="CD12" s="169"/>
      <c r="CE12" s="16"/>
      <c r="CF12" s="16"/>
      <c r="CG12" s="31"/>
      <c r="CH12" s="31"/>
      <c r="CI12" s="31"/>
      <c r="CJ12" s="31"/>
      <c r="CK12" s="42"/>
      <c r="CL12" s="42"/>
      <c r="CM12" s="42"/>
      <c r="CN12" s="42"/>
      <c r="CO12" s="16"/>
      <c r="CP12" s="16"/>
      <c r="CQ12" s="16"/>
      <c r="CR12" s="16"/>
      <c r="CS12" s="16"/>
      <c r="CT12" s="16"/>
      <c r="CU12" s="16"/>
      <c r="CV12" s="228"/>
      <c r="CW12" s="31"/>
      <c r="CX12" s="16"/>
      <c r="CY12" s="16"/>
      <c r="CZ12" s="16"/>
      <c r="DA12" s="16"/>
      <c r="DB12" s="16"/>
      <c r="DC12" s="16"/>
      <c r="DD12" s="16"/>
      <c r="DE12" s="228"/>
      <c r="DF12" s="16"/>
      <c r="DG12" s="16"/>
      <c r="DH12" s="16"/>
      <c r="DI12" s="16"/>
      <c r="DJ12" s="16"/>
      <c r="DK12" s="207"/>
      <c r="DL12" s="228"/>
      <c r="DM12" s="16"/>
      <c r="DN12" s="16"/>
      <c r="DO12" s="16"/>
      <c r="DP12" s="207"/>
      <c r="DQ12" s="16"/>
      <c r="DR12" s="16"/>
      <c r="DS12" s="16"/>
      <c r="DT12" s="16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74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8">
        <f t="shared" si="5"/>
        <v>1484573.65</v>
      </c>
      <c r="FI12" s="44"/>
      <c r="FJ12" s="44"/>
      <c r="FK12" s="46"/>
      <c r="FL12" s="98"/>
      <c r="FM12" s="31"/>
      <c r="FN12" s="31">
        <v>1484573.65</v>
      </c>
      <c r="FO12" s="203">
        <f t="shared" si="26"/>
        <v>0</v>
      </c>
      <c r="FP12" s="98"/>
      <c r="FQ12" s="210"/>
      <c r="FR12" s="98"/>
      <c r="FS12" s="16">
        <f t="shared" si="27"/>
        <v>0</v>
      </c>
      <c r="FT12" s="98"/>
      <c r="FU12" s="98"/>
      <c r="FV12" s="199"/>
      <c r="FW12" s="98"/>
      <c r="FX12" s="98"/>
      <c r="FY12" s="42" t="s">
        <v>133</v>
      </c>
      <c r="FZ12" s="36">
        <f t="shared" si="6"/>
        <v>3021033</v>
      </c>
      <c r="GA12" s="36"/>
      <c r="GB12" s="35"/>
      <c r="GC12" s="35"/>
      <c r="GD12" s="78"/>
      <c r="GE12" s="38">
        <f t="shared" si="28"/>
        <v>701162</v>
      </c>
      <c r="GF12" s="96"/>
      <c r="GG12" s="96"/>
      <c r="GH12" s="96"/>
      <c r="GI12" s="96"/>
      <c r="GJ12" s="109">
        <f t="shared" si="29"/>
        <v>0</v>
      </c>
      <c r="GK12" s="31">
        <v>701162</v>
      </c>
      <c r="GL12" s="96"/>
      <c r="GM12" s="224"/>
      <c r="GN12" s="96"/>
      <c r="GO12" s="32"/>
      <c r="GP12" s="32">
        <v>1200000</v>
      </c>
      <c r="GQ12" s="32">
        <v>362400</v>
      </c>
      <c r="GR12" s="32">
        <v>189977.73</v>
      </c>
      <c r="GS12" s="32">
        <v>57373.26999999999</v>
      </c>
      <c r="GT12" s="32">
        <v>60000</v>
      </c>
      <c r="GU12" s="45">
        <v>18120</v>
      </c>
      <c r="GV12" s="30"/>
      <c r="GW12" s="30"/>
      <c r="GX12" s="16"/>
      <c r="GY12" s="42" t="s">
        <v>133</v>
      </c>
      <c r="GZ12" s="32">
        <f t="shared" si="30"/>
        <v>5137878.5199999996</v>
      </c>
      <c r="HA12" s="32">
        <f t="shared" si="31"/>
        <v>30820702.52</v>
      </c>
    </row>
    <row r="13" spans="1:211" ht="15.75" customHeight="1">
      <c r="A13" s="16">
        <v>11</v>
      </c>
      <c r="B13" s="43" t="s">
        <v>206</v>
      </c>
      <c r="C13" s="95"/>
      <c r="D13" s="96">
        <f t="shared" si="0"/>
        <v>2223925.9500000002</v>
      </c>
      <c r="E13" s="96">
        <f t="shared" si="1"/>
        <v>0</v>
      </c>
      <c r="F13" s="97"/>
      <c r="G13" s="97">
        <f t="shared" si="32"/>
        <v>0</v>
      </c>
      <c r="H13" s="97">
        <f t="shared" si="33"/>
        <v>0</v>
      </c>
      <c r="I13" s="97">
        <f t="shared" si="7"/>
        <v>0</v>
      </c>
      <c r="J13" s="97">
        <f t="shared" si="34"/>
        <v>0</v>
      </c>
      <c r="K13" s="97">
        <f t="shared" si="8"/>
        <v>7148</v>
      </c>
      <c r="L13" s="128">
        <f t="shared" si="3"/>
        <v>1076</v>
      </c>
      <c r="M13" s="128"/>
      <c r="N13" s="128">
        <f t="shared" si="4"/>
        <v>1151153.2399999998</v>
      </c>
      <c r="O13" s="129">
        <f t="shared" si="9"/>
        <v>3383303.19</v>
      </c>
      <c r="P13" s="16"/>
      <c r="Q13" s="128">
        <f t="shared" si="10"/>
        <v>521000</v>
      </c>
      <c r="R13" s="30">
        <v>521000</v>
      </c>
      <c r="S13" s="128">
        <v>20259110</v>
      </c>
      <c r="T13" s="128">
        <v>6118251</v>
      </c>
      <c r="U13" s="53">
        <f t="shared" si="11"/>
        <v>26377361</v>
      </c>
      <c r="V13" s="44"/>
      <c r="W13" s="44"/>
      <c r="X13" s="44">
        <f t="shared" si="12"/>
        <v>0</v>
      </c>
      <c r="Y13" s="176">
        <f t="shared" si="13"/>
        <v>30281664.190000001</v>
      </c>
      <c r="Z13" s="43" t="s">
        <v>134</v>
      </c>
      <c r="AA13" s="98">
        <f t="shared" si="14"/>
        <v>0</v>
      </c>
      <c r="AB13" s="99">
        <f t="shared" si="15"/>
        <v>1204799</v>
      </c>
      <c r="AC13" s="169">
        <f t="shared" si="16"/>
        <v>1929977.73</v>
      </c>
      <c r="AD13" s="169">
        <f t="shared" si="17"/>
        <v>582853.27</v>
      </c>
      <c r="AE13" s="32">
        <f t="shared" si="18"/>
        <v>0</v>
      </c>
      <c r="AF13">
        <f t="shared" si="19"/>
        <v>0</v>
      </c>
      <c r="AG13" s="44">
        <v>234000</v>
      </c>
      <c r="AH13" s="102">
        <f t="shared" si="20"/>
        <v>3951630</v>
      </c>
      <c r="AI13" s="103"/>
      <c r="AJ13" s="35">
        <v>0</v>
      </c>
      <c r="AK13" s="16"/>
      <c r="AL13" s="107">
        <f t="shared" si="21"/>
        <v>0</v>
      </c>
      <c r="AM13" s="136"/>
      <c r="AN13" s="242"/>
      <c r="AO13" s="109">
        <f t="shared" si="22"/>
        <v>34233294.189999998</v>
      </c>
      <c r="AP13" s="43" t="s">
        <v>134</v>
      </c>
      <c r="AQ13" s="88"/>
      <c r="AR13" s="43"/>
      <c r="AS13" s="43"/>
      <c r="AT13" s="29">
        <f t="shared" si="23"/>
        <v>0</v>
      </c>
      <c r="AU13" s="43"/>
      <c r="AV13" s="43"/>
      <c r="AW13" s="43"/>
      <c r="AX13" s="192"/>
      <c r="AY13" s="29">
        <f t="shared" si="24"/>
        <v>0</v>
      </c>
      <c r="AZ13" s="43" t="s">
        <v>134</v>
      </c>
      <c r="BA13" s="207">
        <v>488372.55999999988</v>
      </c>
      <c r="BB13" s="96">
        <v>0</v>
      </c>
      <c r="BC13" s="97"/>
      <c r="BD13" s="97"/>
      <c r="BE13" s="97"/>
      <c r="BF13" s="44">
        <v>0</v>
      </c>
      <c r="BG13" s="44">
        <v>7148</v>
      </c>
      <c r="BH13" s="44">
        <v>1076</v>
      </c>
      <c r="BI13" s="53"/>
      <c r="BJ13" s="44">
        <v>1151153.2399999998</v>
      </c>
      <c r="BK13" s="245">
        <f t="shared" si="25"/>
        <v>1647749.7999999996</v>
      </c>
      <c r="BL13" s="97"/>
      <c r="BM13" s="31"/>
      <c r="BN13" s="43"/>
      <c r="BO13" s="43"/>
      <c r="BP13" s="43"/>
      <c r="BQ13" s="221"/>
      <c r="BR13" s="43"/>
      <c r="BS13" s="43"/>
      <c r="BT13" s="43"/>
      <c r="BU13" s="43"/>
      <c r="BV13" s="43"/>
      <c r="BW13" s="43"/>
      <c r="BX13" s="43"/>
      <c r="BY13" s="16"/>
      <c r="BZ13" s="16"/>
      <c r="CA13" s="16"/>
      <c r="CB13" s="169"/>
      <c r="CC13" s="16"/>
      <c r="CD13" s="169"/>
      <c r="CE13" s="16"/>
      <c r="CF13" s="16"/>
      <c r="CG13" s="31"/>
      <c r="CH13" s="31"/>
      <c r="CI13" s="31"/>
      <c r="CJ13" s="31"/>
      <c r="CK13" s="43"/>
      <c r="CL13" s="43"/>
      <c r="CM13" s="16"/>
      <c r="CN13" s="43"/>
      <c r="CO13" s="16"/>
      <c r="CP13" s="16"/>
      <c r="CQ13" s="16"/>
      <c r="CR13" s="16"/>
      <c r="CS13" s="16"/>
      <c r="CT13" s="16"/>
      <c r="CU13" s="16"/>
      <c r="CV13" s="228"/>
      <c r="CW13" s="31"/>
      <c r="CX13" s="16"/>
      <c r="CY13" s="16"/>
      <c r="CZ13" s="16"/>
      <c r="DA13" s="16"/>
      <c r="DB13" s="16"/>
      <c r="DC13" s="16"/>
      <c r="DD13" s="16"/>
      <c r="DE13" s="228"/>
      <c r="DF13" s="16"/>
      <c r="DG13" s="16"/>
      <c r="DH13" s="16"/>
      <c r="DI13" s="16"/>
      <c r="DJ13" s="16"/>
      <c r="DK13" s="207"/>
      <c r="DL13" s="228"/>
      <c r="DM13" s="16"/>
      <c r="DN13" s="16"/>
      <c r="DO13" s="16"/>
      <c r="DP13" s="207"/>
      <c r="DQ13" s="16"/>
      <c r="DR13" s="16"/>
      <c r="DS13" s="16"/>
      <c r="DT13" s="16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74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8">
        <f t="shared" si="5"/>
        <v>1735553.3900000001</v>
      </c>
      <c r="FI13" s="44"/>
      <c r="FJ13" s="44"/>
      <c r="FK13" s="31"/>
      <c r="FL13" s="98"/>
      <c r="FM13" s="31"/>
      <c r="FN13" s="31">
        <v>1735553.3900000001</v>
      </c>
      <c r="FO13" s="203">
        <f t="shared" si="26"/>
        <v>0</v>
      </c>
      <c r="FP13" s="98"/>
      <c r="FQ13" s="210"/>
      <c r="FR13" s="98"/>
      <c r="FS13" s="16">
        <f t="shared" si="27"/>
        <v>0</v>
      </c>
      <c r="FT13" s="98"/>
      <c r="FU13" s="98"/>
      <c r="FV13" s="199"/>
      <c r="FW13" s="98"/>
      <c r="FX13" s="98"/>
      <c r="FY13" s="43" t="s">
        <v>134</v>
      </c>
      <c r="FZ13" s="36">
        <f t="shared" si="6"/>
        <v>4185630</v>
      </c>
      <c r="GA13" s="36"/>
      <c r="GB13" s="35"/>
      <c r="GC13" s="35"/>
      <c r="GD13" s="78"/>
      <c r="GE13" s="38">
        <f t="shared" si="28"/>
        <v>1204799</v>
      </c>
      <c r="GF13" s="96"/>
      <c r="GG13" s="96"/>
      <c r="GH13" s="96"/>
      <c r="GI13" s="96"/>
      <c r="GJ13" s="109">
        <f t="shared" si="29"/>
        <v>0</v>
      </c>
      <c r="GK13" s="31">
        <v>1204799</v>
      </c>
      <c r="GL13" s="96"/>
      <c r="GM13" s="224"/>
      <c r="GN13" s="96"/>
      <c r="GO13" s="30"/>
      <c r="GP13" s="30">
        <v>1680000</v>
      </c>
      <c r="GQ13" s="30">
        <v>507360</v>
      </c>
      <c r="GR13" s="30">
        <v>189977.73</v>
      </c>
      <c r="GS13" s="30">
        <v>57373.26999999999</v>
      </c>
      <c r="GT13" s="30">
        <v>60000</v>
      </c>
      <c r="GU13" s="31">
        <v>18120</v>
      </c>
      <c r="GV13" s="30"/>
      <c r="GW13" s="30"/>
      <c r="GX13" s="16"/>
      <c r="GY13" s="43" t="s">
        <v>134</v>
      </c>
      <c r="GZ13" s="32">
        <f t="shared" si="30"/>
        <v>5100878.1899999995</v>
      </c>
      <c r="HA13" s="32">
        <f t="shared" si="31"/>
        <v>34233294.189999998</v>
      </c>
    </row>
    <row r="14" spans="1:211" ht="26.25" customHeight="1">
      <c r="A14" s="16">
        <v>12</v>
      </c>
      <c r="B14" s="43" t="s">
        <v>135</v>
      </c>
      <c r="C14" s="95"/>
      <c r="D14" s="96">
        <f t="shared" si="0"/>
        <v>3397750.42</v>
      </c>
      <c r="E14" s="96">
        <f t="shared" si="1"/>
        <v>0</v>
      </c>
      <c r="F14" s="97"/>
      <c r="G14" s="97">
        <f t="shared" si="32"/>
        <v>0</v>
      </c>
      <c r="H14" s="97">
        <f t="shared" si="33"/>
        <v>0</v>
      </c>
      <c r="I14" s="97">
        <f t="shared" si="7"/>
        <v>0</v>
      </c>
      <c r="J14" s="97">
        <f t="shared" si="34"/>
        <v>0</v>
      </c>
      <c r="K14" s="97">
        <f t="shared" si="8"/>
        <v>7456</v>
      </c>
      <c r="L14" s="128">
        <f t="shared" si="3"/>
        <v>1124</v>
      </c>
      <c r="M14" s="128"/>
      <c r="N14" s="128">
        <f t="shared" si="4"/>
        <v>299576.36000000004</v>
      </c>
      <c r="O14" s="129">
        <f t="shared" si="9"/>
        <v>3705906.78</v>
      </c>
      <c r="P14" s="16"/>
      <c r="Q14" s="128">
        <f t="shared" si="10"/>
        <v>630125</v>
      </c>
      <c r="R14" s="30">
        <v>630125</v>
      </c>
      <c r="S14" s="128">
        <v>21513920</v>
      </c>
      <c r="T14" s="128">
        <v>6497204</v>
      </c>
      <c r="U14" s="53">
        <f t="shared" si="11"/>
        <v>28011124</v>
      </c>
      <c r="V14" s="44"/>
      <c r="W14" s="44"/>
      <c r="X14" s="44">
        <f t="shared" si="12"/>
        <v>0</v>
      </c>
      <c r="Y14" s="176">
        <f t="shared" si="13"/>
        <v>32347155.780000001</v>
      </c>
      <c r="Z14" s="43" t="s">
        <v>135</v>
      </c>
      <c r="AA14" s="98">
        <f t="shared" si="14"/>
        <v>0</v>
      </c>
      <c r="AB14" s="99">
        <f t="shared" si="15"/>
        <v>1402578</v>
      </c>
      <c r="AC14" s="169">
        <f t="shared" si="16"/>
        <v>2280000</v>
      </c>
      <c r="AD14" s="169">
        <f t="shared" si="17"/>
        <v>688560</v>
      </c>
      <c r="AE14" s="32">
        <f t="shared" si="18"/>
        <v>0</v>
      </c>
      <c r="AF14">
        <f t="shared" si="19"/>
        <v>0</v>
      </c>
      <c r="AG14" s="44">
        <v>288000</v>
      </c>
      <c r="AH14" s="102">
        <f t="shared" si="20"/>
        <v>4659138</v>
      </c>
      <c r="AI14" s="103"/>
      <c r="AJ14" s="35">
        <v>0</v>
      </c>
      <c r="AK14" s="16"/>
      <c r="AL14" s="107">
        <f t="shared" si="21"/>
        <v>0</v>
      </c>
      <c r="AM14" s="136"/>
      <c r="AN14" s="105"/>
      <c r="AO14" s="109">
        <f t="shared" si="22"/>
        <v>37006293.780000001</v>
      </c>
      <c r="AP14" s="43" t="s">
        <v>135</v>
      </c>
      <c r="AQ14" s="88"/>
      <c r="AR14" s="43"/>
      <c r="AS14" s="43"/>
      <c r="AT14" s="29">
        <f t="shared" si="23"/>
        <v>0</v>
      </c>
      <c r="AU14" s="43"/>
      <c r="AV14" s="43"/>
      <c r="AW14" s="43"/>
      <c r="AX14" s="192"/>
      <c r="AY14" s="29">
        <f t="shared" si="24"/>
        <v>0</v>
      </c>
      <c r="AZ14" s="43" t="s">
        <v>135</v>
      </c>
      <c r="BA14" s="207">
        <v>285946.27999999997</v>
      </c>
      <c r="BB14" s="96">
        <v>0</v>
      </c>
      <c r="BC14" s="97"/>
      <c r="BD14" s="97"/>
      <c r="BE14" s="97"/>
      <c r="BF14" s="44">
        <v>0</v>
      </c>
      <c r="BG14" s="44">
        <v>7456</v>
      </c>
      <c r="BH14" s="44">
        <v>1124</v>
      </c>
      <c r="BI14" s="53"/>
      <c r="BJ14" s="44">
        <v>299576.36000000004</v>
      </c>
      <c r="BK14" s="245">
        <f t="shared" si="25"/>
        <v>594102.64</v>
      </c>
      <c r="BL14" s="97"/>
      <c r="BM14" s="31"/>
      <c r="BN14" s="43"/>
      <c r="BO14" s="43"/>
      <c r="BP14" s="43"/>
      <c r="BQ14" s="221"/>
      <c r="BR14" s="43"/>
      <c r="BS14" s="43"/>
      <c r="BT14" s="43"/>
      <c r="BU14" s="43"/>
      <c r="BV14" s="43"/>
      <c r="BW14" s="43"/>
      <c r="BX14" s="43"/>
      <c r="BY14" s="16"/>
      <c r="BZ14" s="16"/>
      <c r="CA14" s="16"/>
      <c r="CB14" s="169"/>
      <c r="CC14" s="16"/>
      <c r="CD14" s="169"/>
      <c r="CE14" s="16"/>
      <c r="CF14" s="16"/>
      <c r="CG14" s="31"/>
      <c r="CH14" s="31"/>
      <c r="CI14" s="31"/>
      <c r="CJ14" s="31"/>
      <c r="CK14" s="43"/>
      <c r="CL14" s="43"/>
      <c r="CM14" s="43"/>
      <c r="CN14" s="43"/>
      <c r="CO14" s="16"/>
      <c r="CP14" s="16"/>
      <c r="CQ14" s="16"/>
      <c r="CR14" s="16"/>
      <c r="CS14" s="16"/>
      <c r="CT14" s="16"/>
      <c r="CU14" s="16"/>
      <c r="CV14" s="228"/>
      <c r="CW14" s="31"/>
      <c r="CX14" s="16"/>
      <c r="CY14" s="16"/>
      <c r="CZ14" s="16"/>
      <c r="DA14" s="16"/>
      <c r="DB14" s="16"/>
      <c r="DC14" s="16"/>
      <c r="DD14" s="16"/>
      <c r="DE14" s="228"/>
      <c r="DF14" s="16"/>
      <c r="DG14" s="16"/>
      <c r="DH14" s="16"/>
      <c r="DI14" s="16"/>
      <c r="DJ14" s="16"/>
      <c r="DK14" s="207"/>
      <c r="DL14" s="228"/>
      <c r="DM14" s="16"/>
      <c r="DN14" s="16"/>
      <c r="DO14" s="16"/>
      <c r="DP14" s="207"/>
      <c r="DQ14" s="16"/>
      <c r="DR14" s="16"/>
      <c r="DS14" s="16"/>
      <c r="DT14" s="16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74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8">
        <f t="shared" si="5"/>
        <v>3111804.14</v>
      </c>
      <c r="FI14" s="44"/>
      <c r="FJ14" s="44"/>
      <c r="FK14" s="31"/>
      <c r="FL14" s="98"/>
      <c r="FM14" s="31"/>
      <c r="FN14" s="31">
        <v>3111804.14</v>
      </c>
      <c r="FO14" s="203">
        <f t="shared" si="26"/>
        <v>0</v>
      </c>
      <c r="FP14" s="98"/>
      <c r="FQ14" s="210"/>
      <c r="FR14" s="98"/>
      <c r="FS14" s="16">
        <f t="shared" si="27"/>
        <v>0</v>
      </c>
      <c r="FT14" s="98"/>
      <c r="FU14" s="98"/>
      <c r="FV14" s="199"/>
      <c r="FW14" s="98"/>
      <c r="FX14" s="98"/>
      <c r="FY14" s="43" t="s">
        <v>135</v>
      </c>
      <c r="FZ14" s="36">
        <f t="shared" si="6"/>
        <v>4947138</v>
      </c>
      <c r="GA14" s="36"/>
      <c r="GB14" s="35"/>
      <c r="GC14" s="35"/>
      <c r="GD14" s="78"/>
      <c r="GE14" s="38">
        <f t="shared" si="28"/>
        <v>1402578</v>
      </c>
      <c r="GF14" s="96"/>
      <c r="GG14" s="96"/>
      <c r="GH14" s="96"/>
      <c r="GI14" s="96"/>
      <c r="GJ14" s="109">
        <f t="shared" si="29"/>
        <v>0</v>
      </c>
      <c r="GK14" s="31">
        <v>1402578</v>
      </c>
      <c r="GL14" s="96"/>
      <c r="GM14" s="224"/>
      <c r="GN14" s="96"/>
      <c r="GO14" s="30"/>
      <c r="GP14" s="30">
        <v>2280000</v>
      </c>
      <c r="GQ14" s="30">
        <v>688560</v>
      </c>
      <c r="GR14" s="30">
        <v>0</v>
      </c>
      <c r="GS14" s="30">
        <v>0</v>
      </c>
      <c r="GT14" s="30"/>
      <c r="GU14" s="31"/>
      <c r="GV14" s="30"/>
      <c r="GW14" s="30"/>
      <c r="GX14" s="16"/>
      <c r="GY14" s="43" t="s">
        <v>135</v>
      </c>
      <c r="GZ14" s="32">
        <f t="shared" si="30"/>
        <v>5730029.7799999993</v>
      </c>
      <c r="HA14" s="32">
        <f t="shared" si="31"/>
        <v>37006293.780000001</v>
      </c>
    </row>
    <row r="15" spans="1:211" ht="15.75" customHeight="1">
      <c r="A15" s="16">
        <v>13</v>
      </c>
      <c r="B15" s="43" t="s">
        <v>136</v>
      </c>
      <c r="C15" s="95"/>
      <c r="D15" s="96">
        <f t="shared" si="0"/>
        <v>2719739.92</v>
      </c>
      <c r="E15" s="96">
        <f t="shared" si="1"/>
        <v>0</v>
      </c>
      <c r="F15" s="97"/>
      <c r="G15" s="97">
        <f t="shared" si="32"/>
        <v>0</v>
      </c>
      <c r="H15" s="97">
        <f t="shared" si="33"/>
        <v>0</v>
      </c>
      <c r="I15" s="97">
        <f t="shared" si="7"/>
        <v>0</v>
      </c>
      <c r="J15" s="97">
        <f t="shared" si="34"/>
        <v>9960</v>
      </c>
      <c r="K15" s="97">
        <f t="shared" si="8"/>
        <v>7148</v>
      </c>
      <c r="L15" s="128">
        <f t="shared" si="3"/>
        <v>1000</v>
      </c>
      <c r="M15" s="128"/>
      <c r="N15" s="128">
        <f t="shared" si="4"/>
        <v>2482342.36</v>
      </c>
      <c r="O15" s="129">
        <f t="shared" si="9"/>
        <v>5220190.2799999993</v>
      </c>
      <c r="P15" s="16"/>
      <c r="Q15" s="128">
        <f t="shared" si="10"/>
        <v>1018750</v>
      </c>
      <c r="R15" s="30">
        <v>1018750</v>
      </c>
      <c r="S15" s="128">
        <v>22121359</v>
      </c>
      <c r="T15" s="128">
        <v>6680651</v>
      </c>
      <c r="U15" s="53">
        <f t="shared" si="11"/>
        <v>28802010</v>
      </c>
      <c r="V15" s="44"/>
      <c r="W15" s="44"/>
      <c r="X15" s="44">
        <f t="shared" si="12"/>
        <v>0</v>
      </c>
      <c r="Y15" s="176">
        <f t="shared" si="13"/>
        <v>35040950.280000001</v>
      </c>
      <c r="Z15" s="43" t="s">
        <v>136</v>
      </c>
      <c r="AA15" s="98">
        <f t="shared" si="14"/>
        <v>0</v>
      </c>
      <c r="AB15" s="99">
        <f t="shared" si="15"/>
        <v>1326382</v>
      </c>
      <c r="AC15" s="169">
        <f t="shared" si="16"/>
        <v>2169977.73</v>
      </c>
      <c r="AD15" s="169">
        <f t="shared" si="17"/>
        <v>655333.27</v>
      </c>
      <c r="AE15" s="32">
        <f t="shared" si="18"/>
        <v>0</v>
      </c>
      <c r="AF15">
        <f t="shared" si="19"/>
        <v>0</v>
      </c>
      <c r="AG15" s="44">
        <v>252000</v>
      </c>
      <c r="AH15" s="102">
        <f t="shared" si="20"/>
        <v>4403693</v>
      </c>
      <c r="AI15" s="103"/>
      <c r="AJ15" s="35">
        <v>3458700</v>
      </c>
      <c r="AK15" s="16"/>
      <c r="AL15" s="107">
        <f t="shared" si="21"/>
        <v>3458700</v>
      </c>
      <c r="AM15" s="136"/>
      <c r="AN15" s="105"/>
      <c r="AO15" s="109">
        <f t="shared" si="22"/>
        <v>42903343.280000001</v>
      </c>
      <c r="AP15" s="43" t="s">
        <v>136</v>
      </c>
      <c r="AQ15" s="88"/>
      <c r="AR15" s="43"/>
      <c r="AS15" s="43"/>
      <c r="AT15" s="29">
        <f t="shared" si="23"/>
        <v>0</v>
      </c>
      <c r="AU15" s="43"/>
      <c r="AV15" s="43"/>
      <c r="AW15" s="192"/>
      <c r="AX15" s="192"/>
      <c r="AY15" s="29">
        <f t="shared" si="24"/>
        <v>0</v>
      </c>
      <c r="AZ15" s="43" t="s">
        <v>136</v>
      </c>
      <c r="BA15" s="207">
        <v>309601.19999999995</v>
      </c>
      <c r="BB15" s="96">
        <v>0</v>
      </c>
      <c r="BC15" s="97"/>
      <c r="BD15" s="97"/>
      <c r="BE15" s="97"/>
      <c r="BF15" s="44">
        <v>9960</v>
      </c>
      <c r="BG15" s="44">
        <v>7148</v>
      </c>
      <c r="BH15" s="44">
        <v>1000</v>
      </c>
      <c r="BI15" s="53"/>
      <c r="BJ15" s="44">
        <v>2482342.36</v>
      </c>
      <c r="BK15" s="245">
        <f t="shared" si="25"/>
        <v>2810051.5599999996</v>
      </c>
      <c r="BL15" s="97"/>
      <c r="BM15" s="44"/>
      <c r="BN15" s="43"/>
      <c r="BO15" s="43"/>
      <c r="BP15" s="43"/>
      <c r="BQ15" s="221"/>
      <c r="BR15" s="43"/>
      <c r="BS15" s="43"/>
      <c r="BT15" s="43"/>
      <c r="BU15" s="43"/>
      <c r="BV15" s="43"/>
      <c r="BW15" s="43"/>
      <c r="BX15" s="43"/>
      <c r="BY15" s="98"/>
      <c r="BZ15" s="98"/>
      <c r="CA15" s="98"/>
      <c r="CB15" s="169"/>
      <c r="CC15" s="98"/>
      <c r="CD15" s="169"/>
      <c r="CE15" s="98"/>
      <c r="CF15" s="98"/>
      <c r="CG15" s="44"/>
      <c r="CH15" s="44"/>
      <c r="CI15" s="44"/>
      <c r="CJ15" s="44"/>
      <c r="CK15" s="43"/>
      <c r="CL15" s="43"/>
      <c r="CM15" s="43"/>
      <c r="CN15" s="43"/>
      <c r="CO15" s="98"/>
      <c r="CP15" s="98"/>
      <c r="CQ15" s="98"/>
      <c r="CR15" s="98"/>
      <c r="CS15" s="98"/>
      <c r="CT15" s="98"/>
      <c r="CU15" s="98"/>
      <c r="CV15" s="228"/>
      <c r="CW15" s="44"/>
      <c r="CX15" s="98"/>
      <c r="CY15" s="98"/>
      <c r="CZ15" s="98"/>
      <c r="DA15" s="98"/>
      <c r="DB15" s="98"/>
      <c r="DC15" s="98"/>
      <c r="DD15" s="98"/>
      <c r="DE15" s="228"/>
      <c r="DF15" s="98"/>
      <c r="DG15" s="98"/>
      <c r="DH15" s="98"/>
      <c r="DI15" s="98"/>
      <c r="DJ15" s="98"/>
      <c r="DK15" s="207"/>
      <c r="DL15" s="228"/>
      <c r="DM15" s="98"/>
      <c r="DN15" s="98"/>
      <c r="DO15" s="98"/>
      <c r="DP15" s="207"/>
      <c r="DQ15" s="98"/>
      <c r="DR15" s="98"/>
      <c r="DS15" s="98"/>
      <c r="DT15" s="98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182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8">
        <f t="shared" si="5"/>
        <v>2410138.7200000002</v>
      </c>
      <c r="FI15" s="44"/>
      <c r="FJ15" s="44"/>
      <c r="FK15" s="31"/>
      <c r="FL15" s="98"/>
      <c r="FM15" s="31"/>
      <c r="FN15" s="31">
        <v>2410138.7200000002</v>
      </c>
      <c r="FO15" s="203">
        <f t="shared" si="26"/>
        <v>0</v>
      </c>
      <c r="FP15" s="98"/>
      <c r="FQ15" s="210"/>
      <c r="FR15" s="98"/>
      <c r="FS15" s="16">
        <f t="shared" si="27"/>
        <v>0</v>
      </c>
      <c r="FT15" s="98"/>
      <c r="FU15" s="98"/>
      <c r="FV15" s="199"/>
      <c r="FW15" s="98"/>
      <c r="FX15" s="98"/>
      <c r="FY15" s="43" t="s">
        <v>136</v>
      </c>
      <c r="FZ15" s="36">
        <f t="shared" si="6"/>
        <v>4655693</v>
      </c>
      <c r="GA15" s="36"/>
      <c r="GB15" s="35"/>
      <c r="GC15" s="35"/>
      <c r="GD15" s="78"/>
      <c r="GE15" s="38">
        <f t="shared" si="28"/>
        <v>1326382</v>
      </c>
      <c r="GF15" s="96"/>
      <c r="GG15" s="96"/>
      <c r="GH15" s="96"/>
      <c r="GI15" s="96"/>
      <c r="GJ15" s="109">
        <f t="shared" si="29"/>
        <v>0</v>
      </c>
      <c r="GK15" s="31">
        <v>1326382</v>
      </c>
      <c r="GL15" s="96"/>
      <c r="GM15" s="224"/>
      <c r="GN15" s="96"/>
      <c r="GO15" s="30"/>
      <c r="GP15" s="30">
        <v>1920000</v>
      </c>
      <c r="GQ15" s="30">
        <v>579840</v>
      </c>
      <c r="GR15" s="30">
        <v>189977.73</v>
      </c>
      <c r="GS15" s="30">
        <v>57373.26999999999</v>
      </c>
      <c r="GT15" s="30">
        <v>60000</v>
      </c>
      <c r="GU15" s="31">
        <v>18120</v>
      </c>
      <c r="GV15" s="30"/>
      <c r="GW15" s="30"/>
      <c r="GX15" s="16"/>
      <c r="GY15" s="43" t="s">
        <v>136</v>
      </c>
      <c r="GZ15" s="32">
        <f t="shared" si="30"/>
        <v>11005914.279999999</v>
      </c>
      <c r="HA15" s="32">
        <f t="shared" si="31"/>
        <v>42903343.280000001</v>
      </c>
    </row>
    <row r="16" spans="1:211" ht="14.25" customHeight="1">
      <c r="A16" s="16">
        <v>14</v>
      </c>
      <c r="B16" s="43" t="s">
        <v>137</v>
      </c>
      <c r="C16" s="95"/>
      <c r="D16" s="96">
        <f t="shared" si="0"/>
        <v>2093971.11</v>
      </c>
      <c r="E16" s="96">
        <f t="shared" si="1"/>
        <v>0</v>
      </c>
      <c r="F16" s="97"/>
      <c r="G16" s="97">
        <f t="shared" si="32"/>
        <v>0</v>
      </c>
      <c r="H16" s="97">
        <f t="shared" si="33"/>
        <v>0</v>
      </c>
      <c r="I16" s="97">
        <f t="shared" si="7"/>
        <v>0</v>
      </c>
      <c r="J16" s="97">
        <f t="shared" si="34"/>
        <v>0</v>
      </c>
      <c r="K16" s="97">
        <f t="shared" si="8"/>
        <v>7304</v>
      </c>
      <c r="L16" s="128">
        <f t="shared" si="3"/>
        <v>1000</v>
      </c>
      <c r="M16" s="128"/>
      <c r="N16" s="128">
        <f t="shared" si="4"/>
        <v>1045870.41</v>
      </c>
      <c r="O16" s="129">
        <f t="shared" si="9"/>
        <v>3148145.5200000005</v>
      </c>
      <c r="P16" s="16"/>
      <c r="Q16" s="128">
        <f t="shared" si="10"/>
        <v>483250</v>
      </c>
      <c r="R16" s="30">
        <v>483250</v>
      </c>
      <c r="S16" s="128">
        <v>17255603</v>
      </c>
      <c r="T16" s="128">
        <v>5211192</v>
      </c>
      <c r="U16" s="53">
        <f t="shared" si="11"/>
        <v>22466795</v>
      </c>
      <c r="V16" s="44"/>
      <c r="W16" s="44"/>
      <c r="X16" s="44">
        <f t="shared" si="12"/>
        <v>0</v>
      </c>
      <c r="Y16" s="176">
        <f t="shared" si="13"/>
        <v>26098190.52</v>
      </c>
      <c r="Z16" s="43" t="s">
        <v>137</v>
      </c>
      <c r="AA16" s="98">
        <f t="shared" si="14"/>
        <v>0</v>
      </c>
      <c r="AB16" s="99">
        <f t="shared" si="15"/>
        <v>1229014</v>
      </c>
      <c r="AC16" s="169">
        <f t="shared" si="16"/>
        <v>1449977.73</v>
      </c>
      <c r="AD16" s="169">
        <f t="shared" si="17"/>
        <v>437893.27</v>
      </c>
      <c r="AE16" s="32">
        <f t="shared" si="18"/>
        <v>9813290</v>
      </c>
      <c r="AF16">
        <f t="shared" si="19"/>
        <v>0</v>
      </c>
      <c r="AG16" s="44">
        <v>189000</v>
      </c>
      <c r="AH16" s="102">
        <f t="shared" si="20"/>
        <v>13119175</v>
      </c>
      <c r="AI16" s="103"/>
      <c r="AJ16" s="35">
        <v>170000</v>
      </c>
      <c r="AK16" s="16"/>
      <c r="AL16" s="107">
        <f t="shared" si="21"/>
        <v>170000</v>
      </c>
      <c r="AM16" s="136"/>
      <c r="AN16" s="105"/>
      <c r="AO16" s="109">
        <f t="shared" si="22"/>
        <v>39387365.519999996</v>
      </c>
      <c r="AP16" s="43" t="s">
        <v>137</v>
      </c>
      <c r="AQ16" s="142"/>
      <c r="AR16" s="43"/>
      <c r="AS16" s="43"/>
      <c r="AT16" s="29">
        <f t="shared" si="23"/>
        <v>0</v>
      </c>
      <c r="AU16" s="43"/>
      <c r="AV16" s="43"/>
      <c r="AW16" s="43"/>
      <c r="AX16" s="192"/>
      <c r="AY16" s="29">
        <f t="shared" si="24"/>
        <v>0</v>
      </c>
      <c r="AZ16" s="43" t="s">
        <v>137</v>
      </c>
      <c r="BA16" s="207">
        <v>252265.19999999995</v>
      </c>
      <c r="BB16" s="96">
        <v>0</v>
      </c>
      <c r="BC16" s="97"/>
      <c r="BD16" s="97"/>
      <c r="BE16" s="97"/>
      <c r="BF16" s="44">
        <v>0</v>
      </c>
      <c r="BG16" s="44">
        <v>7304</v>
      </c>
      <c r="BH16" s="44">
        <v>1000</v>
      </c>
      <c r="BI16" s="53"/>
      <c r="BJ16" s="44">
        <v>1045870.41</v>
      </c>
      <c r="BK16" s="245">
        <f t="shared" si="25"/>
        <v>1306439.6099999999</v>
      </c>
      <c r="BL16" s="97"/>
      <c r="BM16" s="44"/>
      <c r="BN16" s="43"/>
      <c r="BO16" s="43"/>
      <c r="BP16" s="43"/>
      <c r="BQ16" s="221"/>
      <c r="BR16" s="43"/>
      <c r="BS16" s="43"/>
      <c r="BT16" s="43"/>
      <c r="BU16" s="43"/>
      <c r="BV16" s="43"/>
      <c r="BW16" s="43"/>
      <c r="BX16" s="43"/>
      <c r="BY16" s="98"/>
      <c r="BZ16" s="98"/>
      <c r="CA16" s="98"/>
      <c r="CB16" s="169"/>
      <c r="CC16" s="98"/>
      <c r="CD16" s="169"/>
      <c r="CE16" s="98"/>
      <c r="CF16" s="98"/>
      <c r="CG16" s="44"/>
      <c r="CH16" s="44"/>
      <c r="CI16" s="44"/>
      <c r="CJ16" s="44"/>
      <c r="CK16" s="43"/>
      <c r="CL16" s="43"/>
      <c r="CM16" s="43"/>
      <c r="CN16" s="43"/>
      <c r="CO16" s="98"/>
      <c r="CP16" s="98"/>
      <c r="CQ16" s="98"/>
      <c r="CR16" s="98"/>
      <c r="CS16" s="98"/>
      <c r="CT16" s="98"/>
      <c r="CU16" s="98"/>
      <c r="CV16" s="228"/>
      <c r="CW16" s="44"/>
      <c r="CX16" s="98"/>
      <c r="CY16" s="98"/>
      <c r="CZ16" s="98"/>
      <c r="DA16" s="98"/>
      <c r="DB16" s="98"/>
      <c r="DC16" s="98"/>
      <c r="DD16" s="98"/>
      <c r="DE16" s="228"/>
      <c r="DF16" s="98"/>
      <c r="DG16" s="98"/>
      <c r="DH16" s="98"/>
      <c r="DI16" s="98"/>
      <c r="DJ16" s="98"/>
      <c r="DK16" s="207"/>
      <c r="DL16" s="228"/>
      <c r="DM16" s="98"/>
      <c r="DN16" s="98"/>
      <c r="DO16" s="98"/>
      <c r="DP16" s="207"/>
      <c r="DQ16" s="98"/>
      <c r="DR16" s="98"/>
      <c r="DS16" s="98"/>
      <c r="DT16" s="98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182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8">
        <f t="shared" si="5"/>
        <v>1841705.9100000001</v>
      </c>
      <c r="FI16" s="44"/>
      <c r="FJ16" s="44"/>
      <c r="FK16" s="130"/>
      <c r="FL16" s="165"/>
      <c r="FM16" s="31"/>
      <c r="FN16" s="31">
        <v>1841705.9100000001</v>
      </c>
      <c r="FO16" s="203">
        <f t="shared" si="26"/>
        <v>0</v>
      </c>
      <c r="FP16" s="98"/>
      <c r="FQ16" s="210"/>
      <c r="FR16" s="165"/>
      <c r="FS16" s="16">
        <f t="shared" si="27"/>
        <v>0</v>
      </c>
      <c r="FT16" s="165"/>
      <c r="FU16" s="165"/>
      <c r="FV16" s="200"/>
      <c r="FW16" s="165"/>
      <c r="FX16" s="165"/>
      <c r="FY16" s="43" t="s">
        <v>137</v>
      </c>
      <c r="FZ16" s="36">
        <f t="shared" si="6"/>
        <v>13308175</v>
      </c>
      <c r="GA16" s="36"/>
      <c r="GB16" s="35"/>
      <c r="GC16" s="35"/>
      <c r="GD16" s="78"/>
      <c r="GE16" s="38">
        <f t="shared" si="28"/>
        <v>1229014</v>
      </c>
      <c r="GF16" s="96">
        <v>9813290</v>
      </c>
      <c r="GG16" s="96"/>
      <c r="GH16" s="96"/>
      <c r="GI16" s="96"/>
      <c r="GJ16" s="109">
        <f t="shared" si="29"/>
        <v>9813290</v>
      </c>
      <c r="GK16" s="31">
        <v>1229014</v>
      </c>
      <c r="GL16" s="96"/>
      <c r="GM16" s="224"/>
      <c r="GN16" s="96"/>
      <c r="GO16" s="30"/>
      <c r="GP16" s="30">
        <v>1200000</v>
      </c>
      <c r="GQ16" s="30">
        <v>362400</v>
      </c>
      <c r="GR16" s="30">
        <v>189977.73</v>
      </c>
      <c r="GS16" s="30">
        <v>57373.26999999999</v>
      </c>
      <c r="GT16" s="30">
        <v>60000</v>
      </c>
      <c r="GU16" s="31">
        <v>18120</v>
      </c>
      <c r="GV16" s="30"/>
      <c r="GW16" s="30"/>
      <c r="GX16" s="16"/>
      <c r="GY16" s="43" t="s">
        <v>137</v>
      </c>
      <c r="GZ16" s="32">
        <f t="shared" si="30"/>
        <v>5022105.5199999996</v>
      </c>
      <c r="HA16" s="32">
        <f t="shared" si="31"/>
        <v>39387365.519999996</v>
      </c>
    </row>
    <row r="17" spans="1:209" ht="15" customHeight="1">
      <c r="A17" s="16">
        <v>15</v>
      </c>
      <c r="B17" s="43" t="s">
        <v>138</v>
      </c>
      <c r="C17" s="95"/>
      <c r="D17" s="96">
        <f t="shared" si="0"/>
        <v>3113953.1499999994</v>
      </c>
      <c r="E17" s="96">
        <f t="shared" si="1"/>
        <v>0</v>
      </c>
      <c r="F17" s="97"/>
      <c r="G17" s="97">
        <f t="shared" si="32"/>
        <v>0</v>
      </c>
      <c r="H17" s="97">
        <f t="shared" si="33"/>
        <v>0</v>
      </c>
      <c r="I17" s="97">
        <f t="shared" si="7"/>
        <v>0</v>
      </c>
      <c r="J17" s="97">
        <f t="shared" si="34"/>
        <v>0</v>
      </c>
      <c r="K17" s="97">
        <f t="shared" si="8"/>
        <v>8428</v>
      </c>
      <c r="L17" s="128">
        <f t="shared" si="3"/>
        <v>1000</v>
      </c>
      <c r="M17" s="128"/>
      <c r="N17" s="128">
        <f t="shared" si="4"/>
        <v>1501201.3199999998</v>
      </c>
      <c r="O17" s="129">
        <f t="shared" si="9"/>
        <v>4624582.4699999988</v>
      </c>
      <c r="P17" s="16"/>
      <c r="Q17" s="128">
        <f t="shared" si="10"/>
        <v>618750</v>
      </c>
      <c r="R17" s="30">
        <v>618750</v>
      </c>
      <c r="S17" s="128">
        <v>22605194</v>
      </c>
      <c r="T17" s="128">
        <v>6826769</v>
      </c>
      <c r="U17" s="53">
        <f t="shared" si="11"/>
        <v>29431963</v>
      </c>
      <c r="V17" s="44"/>
      <c r="W17" s="44"/>
      <c r="X17" s="44">
        <f t="shared" si="12"/>
        <v>0</v>
      </c>
      <c r="Y17" s="176">
        <f t="shared" si="13"/>
        <v>34675295.469999999</v>
      </c>
      <c r="Z17" s="43" t="s">
        <v>138</v>
      </c>
      <c r="AA17" s="98">
        <f t="shared" si="14"/>
        <v>0</v>
      </c>
      <c r="AB17" s="99">
        <f t="shared" si="15"/>
        <v>1239727</v>
      </c>
      <c r="AC17" s="169">
        <f t="shared" si="16"/>
        <v>2649977.73</v>
      </c>
      <c r="AD17" s="169">
        <f t="shared" si="17"/>
        <v>800293.27</v>
      </c>
      <c r="AE17" s="32">
        <f t="shared" si="18"/>
        <v>3452810</v>
      </c>
      <c r="AF17">
        <f t="shared" si="19"/>
        <v>0</v>
      </c>
      <c r="AG17" s="44">
        <v>306000</v>
      </c>
      <c r="AH17" s="102">
        <f t="shared" si="20"/>
        <v>8448808</v>
      </c>
      <c r="AI17" s="103"/>
      <c r="AJ17" s="35">
        <v>79000</v>
      </c>
      <c r="AK17" s="16"/>
      <c r="AL17" s="107">
        <f t="shared" si="21"/>
        <v>79000</v>
      </c>
      <c r="AM17" s="136"/>
      <c r="AN17" s="105"/>
      <c r="AO17" s="109">
        <f t="shared" si="22"/>
        <v>43203103.469999999</v>
      </c>
      <c r="AP17" s="42" t="s">
        <v>138</v>
      </c>
      <c r="AQ17" s="143"/>
      <c r="AR17" s="42"/>
      <c r="AS17" s="42"/>
      <c r="AT17" s="29">
        <f t="shared" si="23"/>
        <v>0</v>
      </c>
      <c r="AU17" s="42"/>
      <c r="AV17" s="42"/>
      <c r="AW17" s="42"/>
      <c r="AX17" s="192"/>
      <c r="AY17" s="29">
        <f t="shared" si="24"/>
        <v>0</v>
      </c>
      <c r="AZ17" s="42" t="s">
        <v>138</v>
      </c>
      <c r="BA17" s="207">
        <v>280146.27999999997</v>
      </c>
      <c r="BB17" s="96">
        <v>0</v>
      </c>
      <c r="BC17" s="97"/>
      <c r="BD17" s="97"/>
      <c r="BE17" s="97"/>
      <c r="BF17" s="44">
        <v>0</v>
      </c>
      <c r="BG17" s="44">
        <v>8428</v>
      </c>
      <c r="BH17" s="44">
        <v>1000</v>
      </c>
      <c r="BI17" s="53"/>
      <c r="BJ17" s="44">
        <v>1501201.3199999998</v>
      </c>
      <c r="BK17" s="245">
        <f t="shared" si="25"/>
        <v>1790775.5999999999</v>
      </c>
      <c r="BL17" s="97"/>
      <c r="BM17" s="44"/>
      <c r="BN17" s="43"/>
      <c r="BO17" s="43"/>
      <c r="BP17" s="43"/>
      <c r="BQ17" s="221"/>
      <c r="BR17" s="43"/>
      <c r="BS17" s="43"/>
      <c r="BT17" s="43"/>
      <c r="BU17" s="43"/>
      <c r="BV17" s="43"/>
      <c r="BW17" s="43"/>
      <c r="BX17" s="43"/>
      <c r="BY17" s="98"/>
      <c r="BZ17" s="98"/>
      <c r="CA17" s="98"/>
      <c r="CB17" s="169"/>
      <c r="CC17" s="98"/>
      <c r="CD17" s="169"/>
      <c r="CE17" s="98"/>
      <c r="CF17" s="98"/>
      <c r="CG17" s="44"/>
      <c r="CH17" s="44"/>
      <c r="CI17" s="44"/>
      <c r="CJ17" s="44"/>
      <c r="CK17" s="43"/>
      <c r="CL17" s="43"/>
      <c r="CM17" s="43"/>
      <c r="CN17" s="43"/>
      <c r="CO17" s="98"/>
      <c r="CP17" s="98"/>
      <c r="CQ17" s="98"/>
      <c r="CR17" s="98"/>
      <c r="CS17" s="98"/>
      <c r="CT17" s="98"/>
      <c r="CU17" s="98"/>
      <c r="CV17" s="228"/>
      <c r="CW17" s="44"/>
      <c r="CX17" s="98"/>
      <c r="CY17" s="98"/>
      <c r="CZ17" s="98"/>
      <c r="DA17" s="98"/>
      <c r="DB17" s="98"/>
      <c r="DC17" s="98"/>
      <c r="DD17" s="98"/>
      <c r="DE17" s="228"/>
      <c r="DF17" s="98"/>
      <c r="DG17" s="98"/>
      <c r="DH17" s="98"/>
      <c r="DI17" s="98"/>
      <c r="DJ17" s="98"/>
      <c r="DK17" s="207"/>
      <c r="DL17" s="228"/>
      <c r="DM17" s="98"/>
      <c r="DN17" s="98"/>
      <c r="DO17" s="98"/>
      <c r="DP17" s="207"/>
      <c r="DQ17" s="98"/>
      <c r="DR17" s="98"/>
      <c r="DS17" s="98"/>
      <c r="DT17" s="98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182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8">
        <f t="shared" si="5"/>
        <v>2833806.8699999996</v>
      </c>
      <c r="FI17" s="44"/>
      <c r="FJ17" s="44"/>
      <c r="FK17" s="31"/>
      <c r="FL17" s="165"/>
      <c r="FM17" s="31"/>
      <c r="FN17" s="31">
        <v>2833806.8699999996</v>
      </c>
      <c r="FO17" s="203">
        <f t="shared" si="26"/>
        <v>0</v>
      </c>
      <c r="FP17" s="98"/>
      <c r="FQ17" s="210"/>
      <c r="FR17" s="165"/>
      <c r="FS17" s="16">
        <f t="shared" si="27"/>
        <v>0</v>
      </c>
      <c r="FT17" s="165"/>
      <c r="FU17" s="165"/>
      <c r="FV17" s="200"/>
      <c r="FW17" s="165"/>
      <c r="FX17" s="165"/>
      <c r="FY17" s="42" t="s">
        <v>138</v>
      </c>
      <c r="FZ17" s="36">
        <f t="shared" si="6"/>
        <v>8754808</v>
      </c>
      <c r="GA17" s="36"/>
      <c r="GB17" s="37"/>
      <c r="GC17" s="37"/>
      <c r="GD17" s="78"/>
      <c r="GE17" s="38">
        <f t="shared" si="28"/>
        <v>1239727</v>
      </c>
      <c r="GF17" s="96">
        <v>3452810</v>
      </c>
      <c r="GG17" s="96"/>
      <c r="GH17" s="96"/>
      <c r="GI17" s="96"/>
      <c r="GJ17" s="109">
        <f t="shared" si="29"/>
        <v>3452810</v>
      </c>
      <c r="GK17" s="31">
        <v>1239727</v>
      </c>
      <c r="GL17" s="96"/>
      <c r="GM17" s="224"/>
      <c r="GN17" s="96"/>
      <c r="GO17" s="30"/>
      <c r="GP17" s="30">
        <v>2400000</v>
      </c>
      <c r="GQ17" s="30">
        <v>724800</v>
      </c>
      <c r="GR17" s="30">
        <v>189977.73</v>
      </c>
      <c r="GS17" s="30">
        <v>57373.26999999999</v>
      </c>
      <c r="GT17" s="30">
        <v>60000</v>
      </c>
      <c r="GU17" s="31">
        <v>18120</v>
      </c>
      <c r="GV17" s="30"/>
      <c r="GW17" s="30"/>
      <c r="GX17" s="16"/>
      <c r="GY17" s="42" t="s">
        <v>138</v>
      </c>
      <c r="GZ17" s="32">
        <f t="shared" si="30"/>
        <v>6552631.4699999988</v>
      </c>
      <c r="HA17" s="32">
        <f t="shared" si="31"/>
        <v>43203103.469999999</v>
      </c>
    </row>
    <row r="18" spans="1:209" ht="15" customHeight="1">
      <c r="A18" s="16">
        <v>17</v>
      </c>
      <c r="B18" s="43" t="s">
        <v>139</v>
      </c>
      <c r="C18" s="95"/>
      <c r="D18" s="96">
        <f t="shared" si="0"/>
        <v>2367811.0099999998</v>
      </c>
      <c r="E18" s="96">
        <f t="shared" si="1"/>
        <v>0</v>
      </c>
      <c r="F18" s="97"/>
      <c r="G18" s="97">
        <f t="shared" si="32"/>
        <v>0</v>
      </c>
      <c r="H18" s="97">
        <f t="shared" si="33"/>
        <v>0</v>
      </c>
      <c r="I18" s="97">
        <f t="shared" si="7"/>
        <v>0</v>
      </c>
      <c r="J18" s="97">
        <f t="shared" si="34"/>
        <v>1368</v>
      </c>
      <c r="K18" s="97">
        <f t="shared" si="8"/>
        <v>4736</v>
      </c>
      <c r="L18" s="128">
        <f t="shared" si="3"/>
        <v>1180</v>
      </c>
      <c r="M18" s="128"/>
      <c r="N18" s="128">
        <f t="shared" si="4"/>
        <v>327203.32</v>
      </c>
      <c r="O18" s="129">
        <f t="shared" si="9"/>
        <v>2702298.3299999996</v>
      </c>
      <c r="P18" s="16"/>
      <c r="Q18" s="128">
        <f t="shared" si="10"/>
        <v>396875</v>
      </c>
      <c r="R18" s="30">
        <v>396875</v>
      </c>
      <c r="S18" s="128">
        <v>16092865</v>
      </c>
      <c r="T18" s="128">
        <v>4860045</v>
      </c>
      <c r="U18" s="53">
        <f t="shared" si="11"/>
        <v>20952910</v>
      </c>
      <c r="V18" s="44"/>
      <c r="W18" s="44"/>
      <c r="X18" s="44">
        <f t="shared" si="12"/>
        <v>0</v>
      </c>
      <c r="Y18" s="176">
        <f t="shared" si="13"/>
        <v>24052083.329999998</v>
      </c>
      <c r="Z18" s="43" t="s">
        <v>139</v>
      </c>
      <c r="AA18" s="98">
        <f t="shared" si="14"/>
        <v>0</v>
      </c>
      <c r="AB18" s="99">
        <f t="shared" si="15"/>
        <v>970571</v>
      </c>
      <c r="AC18" s="169">
        <f t="shared" si="16"/>
        <v>1569977.73</v>
      </c>
      <c r="AD18" s="169">
        <f t="shared" si="17"/>
        <v>474133.27</v>
      </c>
      <c r="AE18" s="32">
        <f t="shared" si="18"/>
        <v>10166490</v>
      </c>
      <c r="AF18">
        <f t="shared" si="19"/>
        <v>0</v>
      </c>
      <c r="AG18" s="44">
        <v>180000</v>
      </c>
      <c r="AH18" s="102">
        <f t="shared" si="20"/>
        <v>13361172</v>
      </c>
      <c r="AI18" s="103"/>
      <c r="AJ18" s="35">
        <v>206000</v>
      </c>
      <c r="AK18" s="16"/>
      <c r="AL18" s="107">
        <f t="shared" si="21"/>
        <v>206000</v>
      </c>
      <c r="AM18" s="136"/>
      <c r="AN18" s="105"/>
      <c r="AO18" s="109">
        <f t="shared" si="22"/>
        <v>37619255.329999998</v>
      </c>
      <c r="AP18" s="65" t="s">
        <v>139</v>
      </c>
      <c r="AQ18" s="30"/>
      <c r="AR18" s="65"/>
      <c r="AS18" s="65"/>
      <c r="AT18" s="29">
        <f t="shared" si="23"/>
        <v>0</v>
      </c>
      <c r="AU18" s="65"/>
      <c r="AV18" s="65"/>
      <c r="AW18" s="65"/>
      <c r="AX18" s="192"/>
      <c r="AY18" s="29">
        <f t="shared" si="24"/>
        <v>0</v>
      </c>
      <c r="AZ18" s="65" t="s">
        <v>139</v>
      </c>
      <c r="BA18" s="207">
        <v>258165.19999999995</v>
      </c>
      <c r="BB18" s="96">
        <v>0</v>
      </c>
      <c r="BC18" s="97"/>
      <c r="BD18" s="97"/>
      <c r="BE18" s="97"/>
      <c r="BF18" s="44">
        <v>1368</v>
      </c>
      <c r="BG18" s="44">
        <v>4736</v>
      </c>
      <c r="BH18" s="44">
        <v>1180</v>
      </c>
      <c r="BI18" s="53"/>
      <c r="BJ18" s="44">
        <v>327203.32</v>
      </c>
      <c r="BK18" s="245">
        <f t="shared" si="25"/>
        <v>592652.52</v>
      </c>
      <c r="BL18" s="97"/>
      <c r="BM18" s="44"/>
      <c r="BN18" s="43"/>
      <c r="BO18" s="43"/>
      <c r="BP18" s="43"/>
      <c r="BQ18" s="221"/>
      <c r="BR18" s="43"/>
      <c r="BS18" s="43"/>
      <c r="BT18" s="43"/>
      <c r="BU18" s="43"/>
      <c r="BV18" s="43"/>
      <c r="BW18" s="43"/>
      <c r="BX18" s="43"/>
      <c r="BY18" s="98"/>
      <c r="BZ18" s="98"/>
      <c r="CA18" s="98"/>
      <c r="CB18" s="169"/>
      <c r="CC18" s="98"/>
      <c r="CD18" s="169"/>
      <c r="CE18" s="98"/>
      <c r="CF18" s="98"/>
      <c r="CG18" s="44"/>
      <c r="CH18" s="44"/>
      <c r="CI18" s="44"/>
      <c r="CJ18" s="44"/>
      <c r="CK18" s="65"/>
      <c r="CL18" s="65"/>
      <c r="CM18" s="65"/>
      <c r="CN18" s="65"/>
      <c r="CO18" s="98"/>
      <c r="CP18" s="98"/>
      <c r="CQ18" s="98"/>
      <c r="CR18" s="98"/>
      <c r="CS18" s="98"/>
      <c r="CT18" s="98"/>
      <c r="CU18" s="98"/>
      <c r="CV18" s="228"/>
      <c r="CW18" s="44"/>
      <c r="CX18" s="98"/>
      <c r="CY18" s="98"/>
      <c r="CZ18" s="98"/>
      <c r="DA18" s="98"/>
      <c r="DB18" s="98"/>
      <c r="DC18" s="98"/>
      <c r="DD18" s="98"/>
      <c r="DE18" s="228"/>
      <c r="DF18" s="98"/>
      <c r="DG18" s="98"/>
      <c r="DH18" s="98"/>
      <c r="DI18" s="98"/>
      <c r="DJ18" s="98"/>
      <c r="DK18" s="207"/>
      <c r="DL18" s="228"/>
      <c r="DM18" s="98"/>
      <c r="DN18" s="98"/>
      <c r="DO18" s="98"/>
      <c r="DP18" s="207"/>
      <c r="DQ18" s="98"/>
      <c r="DR18" s="98"/>
      <c r="DS18" s="98"/>
      <c r="DT18" s="98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182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8">
        <f t="shared" si="5"/>
        <v>2109645.81</v>
      </c>
      <c r="FI18" s="44"/>
      <c r="FJ18" s="44"/>
      <c r="FK18" s="31"/>
      <c r="FL18" s="165"/>
      <c r="FM18" s="31"/>
      <c r="FN18" s="31">
        <v>2109645.81</v>
      </c>
      <c r="FO18" s="203">
        <f t="shared" si="26"/>
        <v>0</v>
      </c>
      <c r="FP18" s="98"/>
      <c r="FQ18" s="210"/>
      <c r="FR18" s="165"/>
      <c r="FS18" s="16">
        <f t="shared" si="27"/>
        <v>0</v>
      </c>
      <c r="FT18" s="165"/>
      <c r="FU18" s="165"/>
      <c r="FV18" s="200"/>
      <c r="FW18" s="165"/>
      <c r="FX18" s="165"/>
      <c r="FY18" s="42" t="s">
        <v>139</v>
      </c>
      <c r="FZ18" s="36">
        <f t="shared" si="6"/>
        <v>13541172</v>
      </c>
      <c r="GA18" s="36"/>
      <c r="GB18" s="35"/>
      <c r="GC18" s="35"/>
      <c r="GD18" s="78"/>
      <c r="GE18" s="38">
        <f t="shared" si="28"/>
        <v>970571</v>
      </c>
      <c r="GF18" s="96">
        <v>10166490</v>
      </c>
      <c r="GG18" s="96"/>
      <c r="GH18" s="96"/>
      <c r="GI18" s="96"/>
      <c r="GJ18" s="109">
        <f t="shared" si="29"/>
        <v>10166490</v>
      </c>
      <c r="GK18" s="31">
        <v>970571</v>
      </c>
      <c r="GL18" s="96"/>
      <c r="GM18" s="224"/>
      <c r="GN18" s="96"/>
      <c r="GO18" s="96"/>
      <c r="GP18" s="96">
        <v>1320000</v>
      </c>
      <c r="GQ18" s="96">
        <v>398640</v>
      </c>
      <c r="GR18" s="96">
        <v>189977.73</v>
      </c>
      <c r="GS18" s="96">
        <v>57373.26999999999</v>
      </c>
      <c r="GT18" s="96">
        <v>60000</v>
      </c>
      <c r="GU18" s="44">
        <v>18120</v>
      </c>
      <c r="GV18" s="30"/>
      <c r="GW18" s="30"/>
      <c r="GX18" s="16"/>
      <c r="GY18" s="65" t="s">
        <v>139</v>
      </c>
      <c r="GZ18" s="32">
        <f t="shared" si="30"/>
        <v>4268460.33</v>
      </c>
      <c r="HA18" s="32">
        <f t="shared" si="31"/>
        <v>37619255.329999998</v>
      </c>
    </row>
    <row r="19" spans="1:209" s="157" customFormat="1" ht="15" customHeight="1">
      <c r="A19" s="23">
        <v>18</v>
      </c>
      <c r="B19" s="47" t="s">
        <v>140</v>
      </c>
      <c r="C19" s="147"/>
      <c r="D19" s="96">
        <f t="shared" si="0"/>
        <v>2411059.8499999996</v>
      </c>
      <c r="E19" s="96">
        <f t="shared" si="1"/>
        <v>21000</v>
      </c>
      <c r="F19" s="97"/>
      <c r="G19" s="97">
        <f t="shared" si="32"/>
        <v>0</v>
      </c>
      <c r="H19" s="97">
        <f t="shared" si="33"/>
        <v>0</v>
      </c>
      <c r="I19" s="97">
        <f t="shared" si="7"/>
        <v>0</v>
      </c>
      <c r="J19" s="97">
        <f t="shared" si="34"/>
        <v>4924</v>
      </c>
      <c r="K19" s="97">
        <f t="shared" si="8"/>
        <v>7913</v>
      </c>
      <c r="L19" s="128">
        <f t="shared" si="3"/>
        <v>1000</v>
      </c>
      <c r="M19" s="128"/>
      <c r="N19" s="128">
        <f t="shared" si="4"/>
        <v>1296482.0899999999</v>
      </c>
      <c r="O19" s="129">
        <f t="shared" si="9"/>
        <v>3742378.9399999995</v>
      </c>
      <c r="P19" s="23"/>
      <c r="Q19" s="128">
        <f t="shared" si="10"/>
        <v>610125</v>
      </c>
      <c r="R19" s="30">
        <v>610125</v>
      </c>
      <c r="S19" s="149">
        <v>20598258</v>
      </c>
      <c r="T19" s="149">
        <v>6220674</v>
      </c>
      <c r="U19" s="148">
        <f t="shared" si="11"/>
        <v>26818932</v>
      </c>
      <c r="V19" s="38"/>
      <c r="W19" s="38"/>
      <c r="X19" s="44">
        <f t="shared" si="12"/>
        <v>0</v>
      </c>
      <c r="Y19" s="176">
        <f t="shared" si="13"/>
        <v>31171435.939999998</v>
      </c>
      <c r="Z19" s="47" t="s">
        <v>140</v>
      </c>
      <c r="AA19" s="98">
        <f t="shared" si="14"/>
        <v>0</v>
      </c>
      <c r="AB19" s="150">
        <f t="shared" si="15"/>
        <v>1708436</v>
      </c>
      <c r="AC19" s="169">
        <f t="shared" si="16"/>
        <v>2160000</v>
      </c>
      <c r="AD19" s="169">
        <f t="shared" si="17"/>
        <v>652320</v>
      </c>
      <c r="AE19" s="32">
        <f t="shared" si="18"/>
        <v>0</v>
      </c>
      <c r="AF19">
        <f t="shared" si="19"/>
        <v>0</v>
      </c>
      <c r="AG19" s="44">
        <v>252000</v>
      </c>
      <c r="AH19" s="151">
        <f t="shared" si="20"/>
        <v>4772756</v>
      </c>
      <c r="AI19" s="38"/>
      <c r="AJ19" s="35">
        <v>150000</v>
      </c>
      <c r="AK19" s="16"/>
      <c r="AL19" s="109">
        <f t="shared" si="21"/>
        <v>150000</v>
      </c>
      <c r="AM19" s="109"/>
      <c r="AN19" s="109"/>
      <c r="AO19" s="109">
        <f t="shared" si="22"/>
        <v>36094191.939999998</v>
      </c>
      <c r="AP19" s="152" t="s">
        <v>140</v>
      </c>
      <c r="AQ19" s="38"/>
      <c r="AR19" s="152"/>
      <c r="AS19" s="152"/>
      <c r="AT19" s="153">
        <f t="shared" si="23"/>
        <v>0</v>
      </c>
      <c r="AU19" s="152"/>
      <c r="AV19" s="152"/>
      <c r="AW19" s="152"/>
      <c r="AX19" s="192"/>
      <c r="AY19" s="29">
        <f t="shared" si="24"/>
        <v>0</v>
      </c>
      <c r="AZ19" s="152" t="s">
        <v>140</v>
      </c>
      <c r="BA19" s="207">
        <v>249765.19999999995</v>
      </c>
      <c r="BB19" s="96">
        <v>21000</v>
      </c>
      <c r="BC19" s="97"/>
      <c r="BD19" s="97"/>
      <c r="BE19" s="97"/>
      <c r="BF19" s="44">
        <v>4924</v>
      </c>
      <c r="BG19" s="44">
        <v>7913</v>
      </c>
      <c r="BH19" s="44">
        <v>1000</v>
      </c>
      <c r="BI19" s="53"/>
      <c r="BJ19" s="44">
        <v>1296482.0899999999</v>
      </c>
      <c r="BK19" s="245">
        <f t="shared" si="25"/>
        <v>1581084.2899999998</v>
      </c>
      <c r="BL19" s="97"/>
      <c r="BM19" s="44"/>
      <c r="BN19" s="43"/>
      <c r="BO19" s="43"/>
      <c r="BP19" s="43"/>
      <c r="BQ19" s="221"/>
      <c r="BR19" s="43"/>
      <c r="BS19" s="43"/>
      <c r="BT19" s="43"/>
      <c r="BU19" s="43"/>
      <c r="BV19" s="43"/>
      <c r="BW19" s="43"/>
      <c r="BX19" s="43"/>
      <c r="BY19" s="98"/>
      <c r="BZ19" s="98"/>
      <c r="CA19" s="98"/>
      <c r="CB19" s="169"/>
      <c r="CC19" s="98"/>
      <c r="CD19" s="169"/>
      <c r="CE19" s="98"/>
      <c r="CF19" s="98"/>
      <c r="CG19" s="44"/>
      <c r="CH19" s="44"/>
      <c r="CI19" s="44"/>
      <c r="CJ19" s="44"/>
      <c r="CK19" s="65"/>
      <c r="CL19" s="65"/>
      <c r="CM19" s="65"/>
      <c r="CN19" s="65"/>
      <c r="CO19" s="98"/>
      <c r="CP19" s="98"/>
      <c r="CQ19" s="98"/>
      <c r="CR19" s="98"/>
      <c r="CS19" s="98"/>
      <c r="CT19" s="98"/>
      <c r="CU19" s="98"/>
      <c r="CV19" s="228"/>
      <c r="CW19" s="44"/>
      <c r="CX19" s="98"/>
      <c r="CY19" s="98"/>
      <c r="CZ19" s="98"/>
      <c r="DA19" s="98"/>
      <c r="DB19" s="98"/>
      <c r="DC19" s="98"/>
      <c r="DD19" s="98"/>
      <c r="DE19" s="228"/>
      <c r="DF19" s="98"/>
      <c r="DG19" s="98"/>
      <c r="DH19" s="98"/>
      <c r="DI19" s="98"/>
      <c r="DJ19" s="98"/>
      <c r="DK19" s="207"/>
      <c r="DL19" s="228"/>
      <c r="DM19" s="98"/>
      <c r="DN19" s="98"/>
      <c r="DO19" s="98"/>
      <c r="DP19" s="207"/>
      <c r="DQ19" s="98"/>
      <c r="DR19" s="98"/>
      <c r="DS19" s="98"/>
      <c r="DT19" s="98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182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8">
        <f t="shared" si="5"/>
        <v>2161294.65</v>
      </c>
      <c r="FI19" s="44"/>
      <c r="FJ19" s="44"/>
      <c r="FK19" s="31"/>
      <c r="FL19" s="166"/>
      <c r="FM19" s="38"/>
      <c r="FN19" s="31">
        <v>2161294.65</v>
      </c>
      <c r="FO19" s="203">
        <f t="shared" si="26"/>
        <v>0</v>
      </c>
      <c r="FP19" s="98"/>
      <c r="FQ19" s="210"/>
      <c r="FR19" s="166"/>
      <c r="FS19" s="16">
        <f t="shared" si="27"/>
        <v>0</v>
      </c>
      <c r="FT19" s="166"/>
      <c r="FU19" s="166"/>
      <c r="FV19" s="201"/>
      <c r="FW19" s="166"/>
      <c r="FX19" s="166"/>
      <c r="FY19" s="47" t="s">
        <v>140</v>
      </c>
      <c r="FZ19" s="36">
        <f t="shared" si="6"/>
        <v>5045756</v>
      </c>
      <c r="GA19" s="154"/>
      <c r="GB19" s="155"/>
      <c r="GC19" s="155"/>
      <c r="GD19" s="156"/>
      <c r="GE19" s="38">
        <f t="shared" si="28"/>
        <v>1708436</v>
      </c>
      <c r="GF19" s="96"/>
      <c r="GG19" s="96"/>
      <c r="GH19" s="96"/>
      <c r="GI19" s="96"/>
      <c r="GJ19" s="109">
        <f t="shared" si="29"/>
        <v>0</v>
      </c>
      <c r="GK19" s="31">
        <v>1708436</v>
      </c>
      <c r="GL19" s="96"/>
      <c r="GM19" s="224"/>
      <c r="GN19" s="96"/>
      <c r="GO19" s="96"/>
      <c r="GP19" s="96">
        <v>2160000</v>
      </c>
      <c r="GQ19" s="96">
        <v>652320</v>
      </c>
      <c r="GR19" s="96">
        <v>0</v>
      </c>
      <c r="GS19" s="96">
        <v>0</v>
      </c>
      <c r="GT19" s="96"/>
      <c r="GU19" s="44"/>
      <c r="GV19" s="30"/>
      <c r="GW19" s="30"/>
      <c r="GX19" s="16"/>
      <c r="GY19" s="152" t="s">
        <v>140</v>
      </c>
      <c r="GZ19" s="32">
        <f t="shared" si="30"/>
        <v>6176102.9399999995</v>
      </c>
      <c r="HA19" s="32">
        <f t="shared" si="31"/>
        <v>36094191.939999998</v>
      </c>
    </row>
    <row r="20" spans="1:209" ht="15" customHeight="1">
      <c r="A20" s="16">
        <v>20</v>
      </c>
      <c r="B20" s="43" t="s">
        <v>141</v>
      </c>
      <c r="C20" s="95"/>
      <c r="D20" s="96">
        <f t="shared" si="0"/>
        <v>1898220.26</v>
      </c>
      <c r="E20" s="96">
        <f t="shared" si="1"/>
        <v>0</v>
      </c>
      <c r="F20" s="97"/>
      <c r="G20" s="97">
        <f t="shared" si="32"/>
        <v>0</v>
      </c>
      <c r="H20" s="97">
        <f t="shared" si="33"/>
        <v>0</v>
      </c>
      <c r="I20" s="97">
        <f t="shared" si="7"/>
        <v>0</v>
      </c>
      <c r="J20" s="97">
        <f t="shared" si="34"/>
        <v>3608</v>
      </c>
      <c r="K20" s="97">
        <f t="shared" si="8"/>
        <v>405</v>
      </c>
      <c r="L20" s="128">
        <f t="shared" si="3"/>
        <v>1156</v>
      </c>
      <c r="M20" s="128"/>
      <c r="N20" s="128">
        <f t="shared" si="4"/>
        <v>85409.60000000002</v>
      </c>
      <c r="O20" s="129">
        <f t="shared" si="9"/>
        <v>1988798.86</v>
      </c>
      <c r="P20" s="16"/>
      <c r="Q20" s="128">
        <f t="shared" si="10"/>
        <v>211875</v>
      </c>
      <c r="R20" s="30">
        <v>211875</v>
      </c>
      <c r="S20" s="128">
        <v>11435164</v>
      </c>
      <c r="T20" s="128">
        <v>3453419</v>
      </c>
      <c r="U20" s="53">
        <f t="shared" si="11"/>
        <v>14888583</v>
      </c>
      <c r="V20" s="44"/>
      <c r="W20" s="44"/>
      <c r="X20" s="44">
        <f t="shared" si="12"/>
        <v>0</v>
      </c>
      <c r="Y20" s="176">
        <f t="shared" si="13"/>
        <v>17089256.859999999</v>
      </c>
      <c r="Z20" s="43" t="s">
        <v>141</v>
      </c>
      <c r="AA20" s="98">
        <f t="shared" si="14"/>
        <v>0</v>
      </c>
      <c r="AB20" s="99">
        <f t="shared" si="15"/>
        <v>591814</v>
      </c>
      <c r="AC20" s="169">
        <f t="shared" si="16"/>
        <v>1080000</v>
      </c>
      <c r="AD20" s="169">
        <f t="shared" si="17"/>
        <v>326160</v>
      </c>
      <c r="AE20" s="32">
        <f t="shared" si="18"/>
        <v>0</v>
      </c>
      <c r="AF20">
        <f t="shared" si="19"/>
        <v>0</v>
      </c>
      <c r="AG20" s="44">
        <v>81000</v>
      </c>
      <c r="AH20" s="102">
        <f t="shared" si="20"/>
        <v>2078974</v>
      </c>
      <c r="AI20" s="103"/>
      <c r="AJ20" s="35">
        <v>258000</v>
      </c>
      <c r="AK20" s="16"/>
      <c r="AL20" s="107">
        <f t="shared" si="21"/>
        <v>258000</v>
      </c>
      <c r="AM20" s="136"/>
      <c r="AN20" s="105"/>
      <c r="AO20" s="109">
        <f t="shared" si="22"/>
        <v>19426230.859999999</v>
      </c>
      <c r="AP20" s="65" t="s">
        <v>141</v>
      </c>
      <c r="AQ20" s="98"/>
      <c r="AR20" s="65"/>
      <c r="AS20" s="65"/>
      <c r="AT20" s="29">
        <f t="shared" si="23"/>
        <v>0</v>
      </c>
      <c r="AU20" s="65"/>
      <c r="AV20" s="65"/>
      <c r="AW20" s="65"/>
      <c r="AX20" s="192"/>
      <c r="AY20" s="29">
        <f t="shared" si="24"/>
        <v>0</v>
      </c>
      <c r="AZ20" s="65" t="s">
        <v>141</v>
      </c>
      <c r="BA20" s="207">
        <v>1201761.2</v>
      </c>
      <c r="BB20" s="96">
        <v>0</v>
      </c>
      <c r="BC20" s="97"/>
      <c r="BD20" s="97"/>
      <c r="BE20" s="97"/>
      <c r="BF20" s="44">
        <v>3608</v>
      </c>
      <c r="BG20" s="44">
        <v>405</v>
      </c>
      <c r="BH20" s="44">
        <v>1156</v>
      </c>
      <c r="BI20" s="53"/>
      <c r="BJ20" s="44">
        <v>85409.60000000002</v>
      </c>
      <c r="BK20" s="245">
        <f t="shared" si="25"/>
        <v>1292339.8</v>
      </c>
      <c r="BL20" s="97"/>
      <c r="BM20" s="44"/>
      <c r="BN20" s="43"/>
      <c r="BO20" s="43"/>
      <c r="BP20" s="43"/>
      <c r="BQ20" s="221"/>
      <c r="BR20" s="43"/>
      <c r="BS20" s="43"/>
      <c r="BT20" s="43"/>
      <c r="BU20" s="43"/>
      <c r="BV20" s="43"/>
      <c r="BW20" s="43"/>
      <c r="BX20" s="43"/>
      <c r="BY20" s="98"/>
      <c r="BZ20" s="98"/>
      <c r="CA20" s="98"/>
      <c r="CB20" s="169"/>
      <c r="CC20" s="98"/>
      <c r="CD20" s="169"/>
      <c r="CE20" s="98"/>
      <c r="CF20" s="98"/>
      <c r="CG20" s="44"/>
      <c r="CH20" s="44"/>
      <c r="CI20" s="44"/>
      <c r="CJ20" s="44"/>
      <c r="CK20" s="65"/>
      <c r="CL20" s="65"/>
      <c r="CM20" s="65"/>
      <c r="CN20" s="65"/>
      <c r="CO20" s="98"/>
      <c r="CP20" s="98"/>
      <c r="CQ20" s="98"/>
      <c r="CR20" s="98"/>
      <c r="CS20" s="98"/>
      <c r="CT20" s="98"/>
      <c r="CU20" s="98"/>
      <c r="CV20" s="228"/>
      <c r="CW20" s="44"/>
      <c r="CX20" s="98"/>
      <c r="CY20" s="98"/>
      <c r="CZ20" s="98"/>
      <c r="DA20" s="98"/>
      <c r="DB20" s="98"/>
      <c r="DC20" s="98"/>
      <c r="DD20" s="98"/>
      <c r="DE20" s="228"/>
      <c r="DF20" s="98"/>
      <c r="DG20" s="98"/>
      <c r="DH20" s="98"/>
      <c r="DI20" s="98"/>
      <c r="DJ20" s="98"/>
      <c r="DK20" s="207"/>
      <c r="DL20" s="228"/>
      <c r="DM20" s="98"/>
      <c r="DN20" s="98"/>
      <c r="DO20" s="98"/>
      <c r="DP20" s="207"/>
      <c r="DQ20" s="98"/>
      <c r="DR20" s="98"/>
      <c r="DS20" s="98"/>
      <c r="DT20" s="98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182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8">
        <f t="shared" si="5"/>
        <v>696459.06</v>
      </c>
      <c r="FI20" s="44"/>
      <c r="FJ20" s="44"/>
      <c r="FK20" s="31"/>
      <c r="FL20" s="166"/>
      <c r="FM20" s="31"/>
      <c r="FN20" s="31">
        <v>696459.06</v>
      </c>
      <c r="FO20" s="203">
        <f t="shared" si="26"/>
        <v>0</v>
      </c>
      <c r="FP20" s="98"/>
      <c r="FQ20" s="210"/>
      <c r="FR20" s="166"/>
      <c r="FS20" s="16">
        <f t="shared" si="27"/>
        <v>0</v>
      </c>
      <c r="FT20" s="166"/>
      <c r="FU20" s="166"/>
      <c r="FV20" s="201"/>
      <c r="FW20" s="166"/>
      <c r="FX20" s="166"/>
      <c r="FY20" s="47" t="s">
        <v>141</v>
      </c>
      <c r="FZ20" s="36">
        <f t="shared" si="6"/>
        <v>2159974</v>
      </c>
      <c r="GA20" s="36"/>
      <c r="GB20" s="35"/>
      <c r="GC20" s="35"/>
      <c r="GD20" s="78"/>
      <c r="GE20" s="38">
        <f t="shared" si="28"/>
        <v>591814</v>
      </c>
      <c r="GF20" s="96"/>
      <c r="GG20" s="96"/>
      <c r="GH20" s="96"/>
      <c r="GI20" s="96"/>
      <c r="GJ20" s="109">
        <f t="shared" si="29"/>
        <v>0</v>
      </c>
      <c r="GK20" s="31">
        <v>591814</v>
      </c>
      <c r="GL20" s="96"/>
      <c r="GM20" s="224"/>
      <c r="GN20" s="96"/>
      <c r="GO20" s="96"/>
      <c r="GP20" s="96">
        <v>1080000</v>
      </c>
      <c r="GQ20" s="96">
        <v>326160</v>
      </c>
      <c r="GR20" s="96">
        <v>0</v>
      </c>
      <c r="GS20" s="96">
        <v>0</v>
      </c>
      <c r="GT20" s="96"/>
      <c r="GU20" s="44"/>
      <c r="GV20" s="30"/>
      <c r="GW20" s="30"/>
      <c r="GX20" s="16"/>
      <c r="GY20" s="65" t="s">
        <v>141</v>
      </c>
      <c r="GZ20" s="32">
        <f t="shared" si="30"/>
        <v>3045318.8600000003</v>
      </c>
      <c r="HA20" s="32">
        <f t="shared" si="31"/>
        <v>19426230.859999999</v>
      </c>
    </row>
    <row r="21" spans="1:209" ht="15" customHeight="1">
      <c r="A21" s="16">
        <v>21</v>
      </c>
      <c r="B21" s="43" t="s">
        <v>142</v>
      </c>
      <c r="C21" s="95"/>
      <c r="D21" s="96">
        <f t="shared" si="0"/>
        <v>835597.23</v>
      </c>
      <c r="E21" s="96">
        <f t="shared" si="1"/>
        <v>0</v>
      </c>
      <c r="F21" s="97"/>
      <c r="G21" s="97">
        <f t="shared" si="32"/>
        <v>0</v>
      </c>
      <c r="H21" s="97">
        <f t="shared" si="33"/>
        <v>0</v>
      </c>
      <c r="I21" s="97">
        <f t="shared" si="7"/>
        <v>0</v>
      </c>
      <c r="J21" s="97">
        <f t="shared" si="34"/>
        <v>0</v>
      </c>
      <c r="K21" s="97">
        <f t="shared" si="8"/>
        <v>2720</v>
      </c>
      <c r="L21" s="128">
        <f t="shared" si="3"/>
        <v>1256</v>
      </c>
      <c r="M21" s="128"/>
      <c r="N21" s="128">
        <f t="shared" si="4"/>
        <v>422337.75999999995</v>
      </c>
      <c r="O21" s="129">
        <f t="shared" si="9"/>
        <v>1261910.99</v>
      </c>
      <c r="P21" s="16"/>
      <c r="Q21" s="128">
        <f t="shared" si="10"/>
        <v>361750</v>
      </c>
      <c r="R21" s="30">
        <v>361750</v>
      </c>
      <c r="S21" s="128">
        <v>14965738</v>
      </c>
      <c r="T21" s="128">
        <v>4519653</v>
      </c>
      <c r="U21" s="53">
        <f t="shared" si="11"/>
        <v>19485391</v>
      </c>
      <c r="V21" s="44"/>
      <c r="W21" s="44"/>
      <c r="X21" s="44">
        <f t="shared" si="12"/>
        <v>0</v>
      </c>
      <c r="Y21" s="176">
        <f t="shared" si="13"/>
        <v>21109051.989999998</v>
      </c>
      <c r="Z21" s="43" t="s">
        <v>142</v>
      </c>
      <c r="AA21" s="98">
        <f t="shared" si="14"/>
        <v>0</v>
      </c>
      <c r="AB21" s="99">
        <f t="shared" si="15"/>
        <v>578058</v>
      </c>
      <c r="AC21" s="169">
        <f t="shared" si="16"/>
        <v>1329977.73</v>
      </c>
      <c r="AD21" s="169">
        <f t="shared" si="17"/>
        <v>401653.27</v>
      </c>
      <c r="AE21" s="32">
        <f t="shared" si="18"/>
        <v>0</v>
      </c>
      <c r="AF21">
        <f t="shared" si="19"/>
        <v>0</v>
      </c>
      <c r="AG21" s="44">
        <v>171000</v>
      </c>
      <c r="AH21" s="102">
        <f t="shared" si="20"/>
        <v>2480689</v>
      </c>
      <c r="AI21" s="103"/>
      <c r="AJ21" s="35">
        <v>1101480</v>
      </c>
      <c r="AK21" s="16"/>
      <c r="AL21" s="107">
        <f t="shared" si="21"/>
        <v>1101480</v>
      </c>
      <c r="AM21" s="136"/>
      <c r="AN21" s="105"/>
      <c r="AO21" s="109">
        <f t="shared" si="22"/>
        <v>24691220.989999998</v>
      </c>
      <c r="AP21" s="65" t="s">
        <v>142</v>
      </c>
      <c r="AQ21" s="144"/>
      <c r="AR21" s="65"/>
      <c r="AS21" s="65"/>
      <c r="AT21" s="29">
        <f t="shared" si="23"/>
        <v>0</v>
      </c>
      <c r="AU21" s="65"/>
      <c r="AV21" s="65"/>
      <c r="AW21" s="65"/>
      <c r="AX21" s="192"/>
      <c r="AY21" s="29">
        <f t="shared" si="24"/>
        <v>0</v>
      </c>
      <c r="AZ21" s="65" t="s">
        <v>142</v>
      </c>
      <c r="BA21" s="207">
        <v>227584.12</v>
      </c>
      <c r="BB21" s="96">
        <v>0</v>
      </c>
      <c r="BC21" s="97"/>
      <c r="BD21" s="97"/>
      <c r="BE21" s="97"/>
      <c r="BF21" s="44">
        <v>0</v>
      </c>
      <c r="BG21" s="44">
        <v>2720</v>
      </c>
      <c r="BH21" s="44">
        <v>1256</v>
      </c>
      <c r="BI21" s="53"/>
      <c r="BJ21" s="44">
        <v>422337.75999999995</v>
      </c>
      <c r="BK21" s="245">
        <f t="shared" si="25"/>
        <v>653897.87999999989</v>
      </c>
      <c r="BL21" s="97"/>
      <c r="BM21" s="44"/>
      <c r="BN21" s="43"/>
      <c r="BO21" s="43"/>
      <c r="BP21" s="43"/>
      <c r="BQ21" s="221"/>
      <c r="BR21" s="43"/>
      <c r="BS21" s="43"/>
      <c r="BT21" s="43"/>
      <c r="BU21" s="43"/>
      <c r="BV21" s="43"/>
      <c r="BW21" s="43"/>
      <c r="BX21" s="43"/>
      <c r="BY21" s="98"/>
      <c r="BZ21" s="98"/>
      <c r="CA21" s="98"/>
      <c r="CB21" s="169"/>
      <c r="CC21" s="98"/>
      <c r="CD21" s="169"/>
      <c r="CE21" s="98"/>
      <c r="CF21" s="98"/>
      <c r="CG21" s="44"/>
      <c r="CH21" s="44"/>
      <c r="CI21" s="44"/>
      <c r="CJ21" s="44"/>
      <c r="CK21" s="65"/>
      <c r="CL21" s="65"/>
      <c r="CM21" s="65"/>
      <c r="CN21" s="65"/>
      <c r="CO21" s="98"/>
      <c r="CP21" s="98"/>
      <c r="CQ21" s="98"/>
      <c r="CR21" s="98"/>
      <c r="CS21" s="98"/>
      <c r="CT21" s="98"/>
      <c r="CU21" s="98"/>
      <c r="CV21" s="228"/>
      <c r="CW21" s="44"/>
      <c r="CX21" s="98"/>
      <c r="CY21" s="98"/>
      <c r="CZ21" s="98"/>
      <c r="DA21" s="98"/>
      <c r="DB21" s="98"/>
      <c r="DC21" s="98"/>
      <c r="DD21" s="98"/>
      <c r="DE21" s="228"/>
      <c r="DF21" s="98"/>
      <c r="DG21" s="98"/>
      <c r="DH21" s="98"/>
      <c r="DI21" s="98"/>
      <c r="DJ21" s="98"/>
      <c r="DK21" s="207"/>
      <c r="DL21" s="228"/>
      <c r="DM21" s="98"/>
      <c r="DN21" s="98"/>
      <c r="DO21" s="98"/>
      <c r="DP21" s="207"/>
      <c r="DQ21" s="98"/>
      <c r="DR21" s="98"/>
      <c r="DS21" s="98"/>
      <c r="DT21" s="98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182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8">
        <f t="shared" si="5"/>
        <v>608013.11</v>
      </c>
      <c r="FI21" s="44"/>
      <c r="FJ21" s="44"/>
      <c r="FK21" s="31"/>
      <c r="FL21" s="166"/>
      <c r="FM21" s="31"/>
      <c r="FN21" s="31">
        <v>608013.11</v>
      </c>
      <c r="FO21" s="203">
        <f t="shared" si="26"/>
        <v>0</v>
      </c>
      <c r="FP21" s="98"/>
      <c r="FQ21" s="210"/>
      <c r="FR21" s="166"/>
      <c r="FS21" s="16">
        <f t="shared" si="27"/>
        <v>0</v>
      </c>
      <c r="FT21" s="166"/>
      <c r="FU21" s="166"/>
      <c r="FV21" s="201"/>
      <c r="FW21" s="166"/>
      <c r="FX21" s="166"/>
      <c r="FY21" s="47" t="s">
        <v>142</v>
      </c>
      <c r="FZ21" s="36">
        <f t="shared" si="6"/>
        <v>2651689</v>
      </c>
      <c r="GA21" s="36"/>
      <c r="GB21" s="35"/>
      <c r="GC21" s="35"/>
      <c r="GD21" s="78"/>
      <c r="GE21" s="38">
        <f t="shared" si="28"/>
        <v>578058</v>
      </c>
      <c r="GF21" s="96"/>
      <c r="GG21" s="96"/>
      <c r="GH21" s="96"/>
      <c r="GI21" s="96"/>
      <c r="GJ21" s="109">
        <f t="shared" si="29"/>
        <v>0</v>
      </c>
      <c r="GK21" s="31">
        <v>578058</v>
      </c>
      <c r="GL21" s="96"/>
      <c r="GM21" s="224"/>
      <c r="GN21" s="96"/>
      <c r="GO21" s="30"/>
      <c r="GP21" s="30">
        <v>1080000</v>
      </c>
      <c r="GQ21" s="30">
        <v>326160</v>
      </c>
      <c r="GR21" s="30">
        <v>189977.73</v>
      </c>
      <c r="GS21" s="30">
        <v>57373.26999999999</v>
      </c>
      <c r="GT21" s="30">
        <v>60000</v>
      </c>
      <c r="GU21" s="31">
        <v>18120</v>
      </c>
      <c r="GV21" s="30"/>
      <c r="GW21" s="30"/>
      <c r="GX21" s="16"/>
      <c r="GY21" s="65" t="s">
        <v>142</v>
      </c>
      <c r="GZ21" s="32">
        <f t="shared" si="30"/>
        <v>3299222.99</v>
      </c>
      <c r="HA21" s="32">
        <f t="shared" si="31"/>
        <v>24691220.989999998</v>
      </c>
    </row>
    <row r="22" spans="1:209" ht="15" customHeight="1">
      <c r="A22" s="16">
        <v>22</v>
      </c>
      <c r="B22" s="43" t="s">
        <v>143</v>
      </c>
      <c r="C22" s="95"/>
      <c r="D22" s="96">
        <f t="shared" si="0"/>
        <v>2484729.7199999997</v>
      </c>
      <c r="E22" s="96">
        <f t="shared" si="1"/>
        <v>51035.6</v>
      </c>
      <c r="F22" s="97"/>
      <c r="G22" s="97">
        <f t="shared" si="32"/>
        <v>0</v>
      </c>
      <c r="H22" s="97">
        <f t="shared" si="33"/>
        <v>0</v>
      </c>
      <c r="I22" s="97">
        <f t="shared" si="7"/>
        <v>0</v>
      </c>
      <c r="J22" s="97">
        <f t="shared" si="34"/>
        <v>0</v>
      </c>
      <c r="K22" s="97">
        <f t="shared" si="8"/>
        <v>3380</v>
      </c>
      <c r="L22" s="128">
        <f t="shared" si="3"/>
        <v>1000</v>
      </c>
      <c r="M22" s="128"/>
      <c r="N22" s="128">
        <f t="shared" si="4"/>
        <v>1106608.7000000002</v>
      </c>
      <c r="O22" s="129">
        <f t="shared" si="9"/>
        <v>3646754.02</v>
      </c>
      <c r="P22" s="16"/>
      <c r="Q22" s="128">
        <f t="shared" si="10"/>
        <v>716500</v>
      </c>
      <c r="R22" s="30">
        <v>716500</v>
      </c>
      <c r="S22" s="128">
        <v>22733824</v>
      </c>
      <c r="T22" s="128">
        <v>6865615</v>
      </c>
      <c r="U22" s="53">
        <f t="shared" si="11"/>
        <v>29599439</v>
      </c>
      <c r="V22" s="44"/>
      <c r="W22" s="44"/>
      <c r="X22" s="44">
        <f t="shared" si="12"/>
        <v>0</v>
      </c>
      <c r="Y22" s="176">
        <f t="shared" si="13"/>
        <v>33962693.020000003</v>
      </c>
      <c r="Z22" s="43" t="s">
        <v>143</v>
      </c>
      <c r="AA22" s="98">
        <f t="shared" si="14"/>
        <v>0</v>
      </c>
      <c r="AB22" s="99">
        <f t="shared" si="15"/>
        <v>1683460</v>
      </c>
      <c r="AC22" s="169">
        <f t="shared" si="16"/>
        <v>2280000</v>
      </c>
      <c r="AD22" s="169">
        <f t="shared" si="17"/>
        <v>688560</v>
      </c>
      <c r="AE22" s="32">
        <f t="shared" si="18"/>
        <v>0</v>
      </c>
      <c r="AF22">
        <f t="shared" si="19"/>
        <v>0</v>
      </c>
      <c r="AG22" s="44">
        <v>270000</v>
      </c>
      <c r="AH22" s="102">
        <f t="shared" si="20"/>
        <v>4922020</v>
      </c>
      <c r="AI22" s="103"/>
      <c r="AJ22" s="35">
        <v>707000</v>
      </c>
      <c r="AK22" s="16"/>
      <c r="AL22" s="107">
        <f t="shared" si="21"/>
        <v>707000</v>
      </c>
      <c r="AM22" s="136"/>
      <c r="AN22" s="105"/>
      <c r="AO22" s="109">
        <f t="shared" si="22"/>
        <v>39591713.020000003</v>
      </c>
      <c r="AP22" s="65" t="s">
        <v>143</v>
      </c>
      <c r="AQ22" s="144"/>
      <c r="AR22" s="65"/>
      <c r="AS22" s="65"/>
      <c r="AT22" s="29">
        <f t="shared" si="23"/>
        <v>0</v>
      </c>
      <c r="AU22" s="65"/>
      <c r="AV22" s="65"/>
      <c r="AW22" s="65"/>
      <c r="AX22" s="192"/>
      <c r="AY22" s="29">
        <f t="shared" si="24"/>
        <v>0</v>
      </c>
      <c r="AZ22" s="65" t="s">
        <v>143</v>
      </c>
      <c r="BA22" s="207">
        <v>221784.12</v>
      </c>
      <c r="BB22" s="96">
        <v>51035.6</v>
      </c>
      <c r="BC22" s="97"/>
      <c r="BD22" s="97"/>
      <c r="BE22" s="97"/>
      <c r="BF22" s="44">
        <v>0</v>
      </c>
      <c r="BG22" s="44">
        <v>3380</v>
      </c>
      <c r="BH22" s="44">
        <v>1000</v>
      </c>
      <c r="BI22" s="53"/>
      <c r="BJ22" s="44">
        <v>1106608.7000000002</v>
      </c>
      <c r="BK22" s="245">
        <f t="shared" si="25"/>
        <v>1383808.4200000002</v>
      </c>
      <c r="BL22" s="97"/>
      <c r="BM22" s="44"/>
      <c r="BN22" s="43"/>
      <c r="BO22" s="43"/>
      <c r="BP22" s="43"/>
      <c r="BQ22" s="221"/>
      <c r="BR22" s="43"/>
      <c r="BS22" s="43"/>
      <c r="BT22" s="43"/>
      <c r="BU22" s="43"/>
      <c r="BV22" s="43"/>
      <c r="BW22" s="43"/>
      <c r="BX22" s="43"/>
      <c r="BY22" s="98"/>
      <c r="BZ22" s="98"/>
      <c r="CA22" s="98"/>
      <c r="CB22" s="169"/>
      <c r="CC22" s="98"/>
      <c r="CD22" s="169"/>
      <c r="CE22" s="98"/>
      <c r="CF22" s="98"/>
      <c r="CG22" s="44"/>
      <c r="CH22" s="44"/>
      <c r="CI22" s="44"/>
      <c r="CJ22" s="44"/>
      <c r="CK22" s="65"/>
      <c r="CL22" s="65"/>
      <c r="CM22" s="65"/>
      <c r="CN22" s="65"/>
      <c r="CO22" s="98"/>
      <c r="CP22" s="98"/>
      <c r="CQ22" s="98"/>
      <c r="CR22" s="98"/>
      <c r="CS22" s="98"/>
      <c r="CT22" s="98"/>
      <c r="CU22" s="98"/>
      <c r="CV22" s="228"/>
      <c r="CW22" s="44"/>
      <c r="CX22" s="98"/>
      <c r="CY22" s="98"/>
      <c r="CZ22" s="98"/>
      <c r="DA22" s="98"/>
      <c r="DB22" s="98"/>
      <c r="DC22" s="98"/>
      <c r="DD22" s="98"/>
      <c r="DE22" s="228"/>
      <c r="DF22" s="98"/>
      <c r="DG22" s="98"/>
      <c r="DH22" s="98"/>
      <c r="DI22" s="98"/>
      <c r="DJ22" s="98"/>
      <c r="DK22" s="207"/>
      <c r="DL22" s="228"/>
      <c r="DM22" s="98"/>
      <c r="DN22" s="98"/>
      <c r="DO22" s="98"/>
      <c r="DP22" s="207"/>
      <c r="DQ22" s="98"/>
      <c r="DR22" s="98"/>
      <c r="DS22" s="98"/>
      <c r="DT22" s="98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182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8">
        <f t="shared" si="5"/>
        <v>2262945.5999999996</v>
      </c>
      <c r="FI22" s="44"/>
      <c r="FJ22" s="44"/>
      <c r="FK22" s="31"/>
      <c r="FL22" s="166"/>
      <c r="FM22" s="31"/>
      <c r="FN22" s="31">
        <v>2262945.5999999996</v>
      </c>
      <c r="FO22" s="203">
        <f t="shared" si="26"/>
        <v>0</v>
      </c>
      <c r="FP22" s="98"/>
      <c r="FQ22" s="210"/>
      <c r="FR22" s="166"/>
      <c r="FS22" s="16">
        <f t="shared" si="27"/>
        <v>0</v>
      </c>
      <c r="FT22" s="166"/>
      <c r="FU22" s="166"/>
      <c r="FV22" s="201"/>
      <c r="FW22" s="166"/>
      <c r="FX22" s="166"/>
      <c r="FY22" s="43" t="s">
        <v>143</v>
      </c>
      <c r="FZ22" s="36">
        <f t="shared" si="6"/>
        <v>5243055.5999999996</v>
      </c>
      <c r="GA22" s="36"/>
      <c r="GB22" s="35"/>
      <c r="GC22" s="35"/>
      <c r="GD22" s="78"/>
      <c r="GE22" s="38">
        <f t="shared" si="28"/>
        <v>1683460</v>
      </c>
      <c r="GF22" s="96"/>
      <c r="GG22" s="96"/>
      <c r="GH22" s="96"/>
      <c r="GI22" s="96"/>
      <c r="GJ22" s="109">
        <f t="shared" si="29"/>
        <v>0</v>
      </c>
      <c r="GK22" s="31">
        <v>1683460</v>
      </c>
      <c r="GL22" s="96"/>
      <c r="GM22" s="224"/>
      <c r="GN22" s="96"/>
      <c r="GO22" s="30"/>
      <c r="GP22" s="30">
        <v>2280000</v>
      </c>
      <c r="GQ22" s="30">
        <v>688560</v>
      </c>
      <c r="GR22" s="30">
        <v>0</v>
      </c>
      <c r="GS22" s="30">
        <v>0</v>
      </c>
      <c r="GT22" s="30"/>
      <c r="GU22" s="31"/>
      <c r="GV22" s="30"/>
      <c r="GW22" s="30"/>
      <c r="GX22" s="16"/>
      <c r="GY22" s="65" t="s">
        <v>143</v>
      </c>
      <c r="GZ22" s="32">
        <f t="shared" si="30"/>
        <v>6698298.4199999999</v>
      </c>
      <c r="HA22" s="32">
        <f t="shared" si="31"/>
        <v>39591713.020000003</v>
      </c>
    </row>
    <row r="23" spans="1:209" ht="15" customHeight="1">
      <c r="A23" s="16">
        <v>24</v>
      </c>
      <c r="B23" s="43" t="s">
        <v>144</v>
      </c>
      <c r="C23" s="95"/>
      <c r="D23" s="96">
        <f t="shared" si="0"/>
        <v>1732112.91</v>
      </c>
      <c r="E23" s="96">
        <f t="shared" si="1"/>
        <v>0</v>
      </c>
      <c r="F23" s="97"/>
      <c r="G23" s="97">
        <f t="shared" si="32"/>
        <v>0</v>
      </c>
      <c r="H23" s="97">
        <f t="shared" si="33"/>
        <v>0</v>
      </c>
      <c r="I23" s="97">
        <f t="shared" si="7"/>
        <v>0</v>
      </c>
      <c r="J23" s="97">
        <f t="shared" si="34"/>
        <v>14285</v>
      </c>
      <c r="K23" s="97">
        <f t="shared" si="8"/>
        <v>26378</v>
      </c>
      <c r="L23" s="128">
        <f t="shared" si="3"/>
        <v>1528</v>
      </c>
      <c r="M23" s="128"/>
      <c r="N23" s="128">
        <f t="shared" si="4"/>
        <v>292730.23999999999</v>
      </c>
      <c r="O23" s="129">
        <f t="shared" si="9"/>
        <v>2067034.15</v>
      </c>
      <c r="P23" s="16"/>
      <c r="Q23" s="128">
        <f t="shared" si="10"/>
        <v>335625</v>
      </c>
      <c r="R23" s="30">
        <v>335625</v>
      </c>
      <c r="S23" s="128">
        <v>16224336</v>
      </c>
      <c r="T23" s="128">
        <v>4899749</v>
      </c>
      <c r="U23" s="53">
        <f t="shared" si="11"/>
        <v>21124085</v>
      </c>
      <c r="V23" s="44"/>
      <c r="W23" s="44"/>
      <c r="X23" s="44">
        <f t="shared" si="12"/>
        <v>0</v>
      </c>
      <c r="Y23" s="176">
        <f t="shared" si="13"/>
        <v>23526744.149999999</v>
      </c>
      <c r="Z23" s="43" t="s">
        <v>144</v>
      </c>
      <c r="AA23" s="98">
        <f t="shared" si="14"/>
        <v>0</v>
      </c>
      <c r="AB23" s="99">
        <f t="shared" si="15"/>
        <v>909653</v>
      </c>
      <c r="AC23" s="169">
        <f t="shared" si="16"/>
        <v>1200000</v>
      </c>
      <c r="AD23" s="169">
        <f t="shared" si="17"/>
        <v>362400</v>
      </c>
      <c r="AE23" s="32">
        <f t="shared" si="18"/>
        <v>0</v>
      </c>
      <c r="AF23">
        <f t="shared" si="19"/>
        <v>0</v>
      </c>
      <c r="AG23" s="44">
        <v>180000</v>
      </c>
      <c r="AH23" s="102">
        <f t="shared" si="20"/>
        <v>2652053</v>
      </c>
      <c r="AI23" s="103"/>
      <c r="AJ23" s="35">
        <v>390000</v>
      </c>
      <c r="AK23" s="16"/>
      <c r="AL23" s="107">
        <f t="shared" si="21"/>
        <v>390000</v>
      </c>
      <c r="AM23" s="136"/>
      <c r="AN23" s="105"/>
      <c r="AO23" s="109">
        <f t="shared" si="22"/>
        <v>26568797.149999999</v>
      </c>
      <c r="AP23" s="65" t="s">
        <v>144</v>
      </c>
      <c r="AQ23" s="143"/>
      <c r="AR23" s="65"/>
      <c r="AS23" s="65"/>
      <c r="AT23" s="29">
        <f t="shared" si="23"/>
        <v>0</v>
      </c>
      <c r="AU23" s="65"/>
      <c r="AV23" s="65"/>
      <c r="AW23" s="65"/>
      <c r="AX23" s="192"/>
      <c r="AY23" s="29">
        <f t="shared" si="24"/>
        <v>0</v>
      </c>
      <c r="AZ23" s="65" t="s">
        <v>144</v>
      </c>
      <c r="BA23" s="207">
        <v>288446.27999999997</v>
      </c>
      <c r="BB23" s="96">
        <v>0</v>
      </c>
      <c r="BC23" s="97"/>
      <c r="BD23" s="97"/>
      <c r="BE23" s="97"/>
      <c r="BF23" s="44">
        <v>14285</v>
      </c>
      <c r="BG23" s="44">
        <v>26378</v>
      </c>
      <c r="BH23" s="44">
        <v>1528</v>
      </c>
      <c r="BI23" s="53"/>
      <c r="BJ23" s="44">
        <v>292730.23999999999</v>
      </c>
      <c r="BK23" s="245">
        <f t="shared" si="25"/>
        <v>623367.52</v>
      </c>
      <c r="BL23" s="97"/>
      <c r="BM23" s="44"/>
      <c r="BN23" s="43"/>
      <c r="BO23" s="43"/>
      <c r="BP23" s="43"/>
      <c r="BQ23" s="221"/>
      <c r="BR23" s="43"/>
      <c r="BS23" s="43"/>
      <c r="BT23" s="43"/>
      <c r="BU23" s="43"/>
      <c r="BV23" s="43"/>
      <c r="BW23" s="43"/>
      <c r="BX23" s="43"/>
      <c r="BY23" s="98"/>
      <c r="BZ23" s="98"/>
      <c r="CA23" s="98"/>
      <c r="CB23" s="169"/>
      <c r="CC23" s="98"/>
      <c r="CD23" s="169"/>
      <c r="CE23" s="98"/>
      <c r="CF23" s="98"/>
      <c r="CG23" s="44"/>
      <c r="CH23" s="44"/>
      <c r="CI23" s="44"/>
      <c r="CJ23" s="44"/>
      <c r="CK23" s="65"/>
      <c r="CL23" s="65"/>
      <c r="CM23" s="65"/>
      <c r="CN23" s="65"/>
      <c r="CO23" s="98"/>
      <c r="CP23" s="98"/>
      <c r="CQ23" s="98"/>
      <c r="CR23" s="98"/>
      <c r="CS23" s="98"/>
      <c r="CT23" s="98"/>
      <c r="CU23" s="98"/>
      <c r="CV23" s="228"/>
      <c r="CW23" s="44"/>
      <c r="CX23" s="98"/>
      <c r="CY23" s="98"/>
      <c r="CZ23" s="98"/>
      <c r="DA23" s="98"/>
      <c r="DB23" s="98"/>
      <c r="DC23" s="98"/>
      <c r="DD23" s="98"/>
      <c r="DE23" s="228"/>
      <c r="DF23" s="98"/>
      <c r="DG23" s="98"/>
      <c r="DH23" s="98"/>
      <c r="DI23" s="98"/>
      <c r="DJ23" s="98"/>
      <c r="DK23" s="207"/>
      <c r="DL23" s="228"/>
      <c r="DM23" s="98"/>
      <c r="DN23" s="98"/>
      <c r="DO23" s="98"/>
      <c r="DP23" s="207"/>
      <c r="DQ23" s="98"/>
      <c r="DR23" s="98"/>
      <c r="DS23" s="98"/>
      <c r="DT23" s="98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182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8">
        <f t="shared" si="5"/>
        <v>1443666.63</v>
      </c>
      <c r="FI23" s="44"/>
      <c r="FJ23" s="44"/>
      <c r="FK23" s="31"/>
      <c r="FL23" s="166"/>
      <c r="FM23" s="31"/>
      <c r="FN23" s="31">
        <v>1443666.63</v>
      </c>
      <c r="FO23" s="203">
        <f t="shared" si="26"/>
        <v>0</v>
      </c>
      <c r="FP23" s="98"/>
      <c r="FQ23" s="210"/>
      <c r="FR23" s="166"/>
      <c r="FS23" s="16">
        <f t="shared" si="27"/>
        <v>0</v>
      </c>
      <c r="FT23" s="166"/>
      <c r="FU23" s="166"/>
      <c r="FV23" s="201"/>
      <c r="FW23" s="166"/>
      <c r="FX23" s="166"/>
      <c r="FY23" s="47" t="s">
        <v>144</v>
      </c>
      <c r="FZ23" s="36">
        <f t="shared" si="6"/>
        <v>2832053</v>
      </c>
      <c r="GA23" s="36"/>
      <c r="GB23" s="35"/>
      <c r="GC23" s="35"/>
      <c r="GD23" s="78"/>
      <c r="GE23" s="38">
        <f t="shared" si="28"/>
        <v>909653</v>
      </c>
      <c r="GF23" s="96"/>
      <c r="GG23" s="96"/>
      <c r="GH23" s="96"/>
      <c r="GI23" s="96"/>
      <c r="GJ23" s="109">
        <f t="shared" si="29"/>
        <v>0</v>
      </c>
      <c r="GK23" s="31">
        <v>909653</v>
      </c>
      <c r="GL23" s="96"/>
      <c r="GM23" s="224"/>
      <c r="GN23" s="96"/>
      <c r="GO23" s="30"/>
      <c r="GP23" s="30">
        <v>1200000</v>
      </c>
      <c r="GQ23" s="30">
        <v>362400</v>
      </c>
      <c r="GR23" s="30">
        <v>0</v>
      </c>
      <c r="GS23" s="30">
        <v>0</v>
      </c>
      <c r="GT23" s="30"/>
      <c r="GU23" s="31"/>
      <c r="GV23" s="30"/>
      <c r="GW23" s="30"/>
      <c r="GX23" s="16"/>
      <c r="GY23" s="65" t="s">
        <v>144</v>
      </c>
      <c r="GZ23" s="32">
        <f t="shared" si="30"/>
        <v>3660121.15</v>
      </c>
      <c r="HA23" s="32">
        <f t="shared" si="31"/>
        <v>26568797.149999999</v>
      </c>
    </row>
    <row r="24" spans="1:209" ht="15" customHeight="1">
      <c r="A24" s="16">
        <v>25</v>
      </c>
      <c r="B24" s="43" t="s">
        <v>145</v>
      </c>
      <c r="C24" s="95"/>
      <c r="D24" s="96">
        <f t="shared" si="0"/>
        <v>1123614.1599999999</v>
      </c>
      <c r="E24" s="96">
        <f t="shared" si="1"/>
        <v>0</v>
      </c>
      <c r="F24" s="97"/>
      <c r="G24" s="97">
        <f t="shared" si="32"/>
        <v>0</v>
      </c>
      <c r="H24" s="97">
        <f t="shared" si="33"/>
        <v>0</v>
      </c>
      <c r="I24" s="97">
        <f t="shared" si="7"/>
        <v>0</v>
      </c>
      <c r="J24" s="97">
        <f t="shared" si="34"/>
        <v>0</v>
      </c>
      <c r="K24" s="97">
        <f t="shared" si="8"/>
        <v>2448</v>
      </c>
      <c r="L24" s="128">
        <f t="shared" si="3"/>
        <v>1328</v>
      </c>
      <c r="M24" s="128"/>
      <c r="N24" s="128">
        <f t="shared" si="4"/>
        <v>503287.56</v>
      </c>
      <c r="O24" s="129">
        <f t="shared" si="9"/>
        <v>1630677.72</v>
      </c>
      <c r="P24" s="16"/>
      <c r="Q24" s="128">
        <f t="shared" si="10"/>
        <v>389625</v>
      </c>
      <c r="R24" s="30">
        <v>389625</v>
      </c>
      <c r="S24" s="128">
        <v>15237925</v>
      </c>
      <c r="T24" s="128">
        <v>4601854</v>
      </c>
      <c r="U24" s="53">
        <f t="shared" si="11"/>
        <v>19839779</v>
      </c>
      <c r="V24" s="44"/>
      <c r="W24" s="44"/>
      <c r="X24" s="44">
        <f t="shared" si="12"/>
        <v>0</v>
      </c>
      <c r="Y24" s="176">
        <f t="shared" si="13"/>
        <v>21860081.719999999</v>
      </c>
      <c r="Z24" s="43" t="s">
        <v>145</v>
      </c>
      <c r="AA24" s="98">
        <f t="shared" si="14"/>
        <v>0</v>
      </c>
      <c r="AB24" s="99">
        <f t="shared" si="15"/>
        <v>516125</v>
      </c>
      <c r="AC24" s="169">
        <f t="shared" si="16"/>
        <v>1080000</v>
      </c>
      <c r="AD24" s="169">
        <f t="shared" si="17"/>
        <v>326160</v>
      </c>
      <c r="AE24" s="32">
        <f t="shared" si="18"/>
        <v>0</v>
      </c>
      <c r="AF24">
        <f t="shared" si="19"/>
        <v>0</v>
      </c>
      <c r="AG24" s="44">
        <v>153000</v>
      </c>
      <c r="AH24" s="102">
        <f t="shared" si="20"/>
        <v>2075285</v>
      </c>
      <c r="AI24" s="103"/>
      <c r="AJ24" s="35">
        <v>1098430</v>
      </c>
      <c r="AK24" s="16"/>
      <c r="AL24" s="107">
        <f t="shared" si="21"/>
        <v>1098430</v>
      </c>
      <c r="AM24" s="136"/>
      <c r="AN24" s="105"/>
      <c r="AO24" s="109">
        <f t="shared" si="22"/>
        <v>25033796.719999999</v>
      </c>
      <c r="AP24" s="65" t="s">
        <v>145</v>
      </c>
      <c r="AQ24" s="144"/>
      <c r="AR24" s="65"/>
      <c r="AS24" s="65"/>
      <c r="AT24" s="29">
        <f t="shared" si="23"/>
        <v>0</v>
      </c>
      <c r="AU24" s="65"/>
      <c r="AV24" s="65"/>
      <c r="AW24" s="65"/>
      <c r="AX24" s="192"/>
      <c r="AY24" s="29">
        <f t="shared" si="24"/>
        <v>0</v>
      </c>
      <c r="AZ24" s="65" t="s">
        <v>145</v>
      </c>
      <c r="BA24" s="207">
        <v>258165.19999999995</v>
      </c>
      <c r="BB24" s="96">
        <v>0</v>
      </c>
      <c r="BC24" s="97"/>
      <c r="BD24" s="97"/>
      <c r="BE24" s="97"/>
      <c r="BF24" s="44">
        <v>0</v>
      </c>
      <c r="BG24" s="44">
        <v>2448</v>
      </c>
      <c r="BH24" s="44">
        <v>1328</v>
      </c>
      <c r="BI24" s="53"/>
      <c r="BJ24" s="44">
        <v>503287.56</v>
      </c>
      <c r="BK24" s="245">
        <f t="shared" si="25"/>
        <v>765228.76</v>
      </c>
      <c r="BL24" s="97"/>
      <c r="BM24" s="44"/>
      <c r="BN24" s="43"/>
      <c r="BO24" s="43"/>
      <c r="BP24" s="43"/>
      <c r="BQ24" s="221"/>
      <c r="BR24" s="43"/>
      <c r="BS24" s="43"/>
      <c r="BT24" s="43"/>
      <c r="BU24" s="43"/>
      <c r="BV24" s="43"/>
      <c r="BW24" s="43"/>
      <c r="BX24" s="43"/>
      <c r="BY24" s="98"/>
      <c r="BZ24" s="98"/>
      <c r="CA24" s="98"/>
      <c r="CB24" s="169"/>
      <c r="CC24" s="98"/>
      <c r="CD24" s="169"/>
      <c r="CE24" s="98"/>
      <c r="CF24" s="98"/>
      <c r="CG24" s="44"/>
      <c r="CH24" s="44"/>
      <c r="CI24" s="44"/>
      <c r="CJ24" s="44"/>
      <c r="CK24" s="65"/>
      <c r="CL24" s="65"/>
      <c r="CM24" s="65"/>
      <c r="CN24" s="65"/>
      <c r="CO24" s="98"/>
      <c r="CP24" s="98"/>
      <c r="CQ24" s="98"/>
      <c r="CR24" s="98"/>
      <c r="CS24" s="16"/>
      <c r="CT24" s="16"/>
      <c r="CU24" s="16"/>
      <c r="CV24" s="228"/>
      <c r="CW24" s="31"/>
      <c r="CX24" s="16"/>
      <c r="CY24" s="16"/>
      <c r="CZ24" s="16"/>
      <c r="DA24" s="16"/>
      <c r="DB24" s="16"/>
      <c r="DC24" s="16"/>
      <c r="DD24" s="16"/>
      <c r="DE24" s="228"/>
      <c r="DF24" s="16"/>
      <c r="DG24" s="16"/>
      <c r="DH24" s="16"/>
      <c r="DI24" s="16"/>
      <c r="DJ24" s="16"/>
      <c r="DK24" s="207"/>
      <c r="DL24" s="228"/>
      <c r="DM24" s="16"/>
      <c r="DN24" s="16"/>
      <c r="DO24" s="16"/>
      <c r="DP24" s="207"/>
      <c r="DQ24" s="16"/>
      <c r="DR24" s="16"/>
      <c r="DS24" s="16"/>
      <c r="DT24" s="16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74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8">
        <f t="shared" si="5"/>
        <v>865448.95999999996</v>
      </c>
      <c r="FI24" s="44"/>
      <c r="FJ24" s="44"/>
      <c r="FK24" s="31"/>
      <c r="FL24" s="166"/>
      <c r="FM24" s="31"/>
      <c r="FN24" s="31">
        <v>865448.95999999996</v>
      </c>
      <c r="FO24" s="203">
        <f t="shared" si="26"/>
        <v>0</v>
      </c>
      <c r="FP24" s="98"/>
      <c r="FQ24" s="210"/>
      <c r="FR24" s="166"/>
      <c r="FS24" s="16">
        <f t="shared" si="27"/>
        <v>0</v>
      </c>
      <c r="FT24" s="166"/>
      <c r="FU24" s="166"/>
      <c r="FV24" s="201"/>
      <c r="FW24" s="166"/>
      <c r="FX24" s="166"/>
      <c r="FY24" s="47" t="s">
        <v>145</v>
      </c>
      <c r="FZ24" s="36">
        <f t="shared" si="6"/>
        <v>2228285</v>
      </c>
      <c r="GA24" s="36"/>
      <c r="GB24" s="35"/>
      <c r="GC24" s="35"/>
      <c r="GD24" s="78"/>
      <c r="GE24" s="38">
        <f t="shared" si="28"/>
        <v>516125</v>
      </c>
      <c r="GF24" s="96"/>
      <c r="GG24" s="96"/>
      <c r="GH24" s="96"/>
      <c r="GI24" s="96"/>
      <c r="GJ24" s="109">
        <f t="shared" si="29"/>
        <v>0</v>
      </c>
      <c r="GK24" s="31">
        <v>516125</v>
      </c>
      <c r="GL24" s="96"/>
      <c r="GM24" s="224"/>
      <c r="GN24" s="96"/>
      <c r="GO24" s="30"/>
      <c r="GP24" s="30">
        <v>1080000</v>
      </c>
      <c r="GQ24" s="30">
        <v>326160</v>
      </c>
      <c r="GR24" s="30">
        <v>0</v>
      </c>
      <c r="GS24" s="30">
        <v>0</v>
      </c>
      <c r="GT24" s="30"/>
      <c r="GU24" s="31"/>
      <c r="GV24" s="30"/>
      <c r="GW24" s="30"/>
      <c r="GX24" s="16"/>
      <c r="GY24" s="65" t="s">
        <v>145</v>
      </c>
      <c r="GZ24" s="32">
        <f t="shared" si="30"/>
        <v>3631081.7199999997</v>
      </c>
      <c r="HA24" s="32">
        <f t="shared" si="31"/>
        <v>25033796.719999999</v>
      </c>
    </row>
    <row r="25" spans="1:209" ht="15" customHeight="1">
      <c r="A25" s="16">
        <v>26</v>
      </c>
      <c r="B25" s="43" t="s">
        <v>146</v>
      </c>
      <c r="C25" s="95"/>
      <c r="D25" s="96">
        <f t="shared" si="0"/>
        <v>2589028.35</v>
      </c>
      <c r="E25" s="96">
        <f t="shared" si="1"/>
        <v>0</v>
      </c>
      <c r="F25" s="97"/>
      <c r="G25" s="97">
        <f t="shared" si="32"/>
        <v>0</v>
      </c>
      <c r="H25" s="97">
        <f t="shared" si="33"/>
        <v>0</v>
      </c>
      <c r="I25" s="97">
        <f t="shared" si="7"/>
        <v>0</v>
      </c>
      <c r="J25" s="97">
        <f t="shared" si="34"/>
        <v>648</v>
      </c>
      <c r="K25" s="97">
        <f t="shared" si="8"/>
        <v>11960</v>
      </c>
      <c r="L25" s="128">
        <f t="shared" si="3"/>
        <v>1488</v>
      </c>
      <c r="M25" s="128"/>
      <c r="N25" s="128">
        <f t="shared" si="4"/>
        <v>1451803.5699999998</v>
      </c>
      <c r="O25" s="129">
        <f t="shared" si="9"/>
        <v>4054927.92</v>
      </c>
      <c r="P25" s="16"/>
      <c r="Q25" s="128">
        <f t="shared" si="10"/>
        <v>888875</v>
      </c>
      <c r="R25" s="30">
        <v>888875</v>
      </c>
      <c r="S25" s="128">
        <v>27924473</v>
      </c>
      <c r="T25" s="128">
        <v>8433191</v>
      </c>
      <c r="U25" s="53">
        <f t="shared" si="11"/>
        <v>36357664</v>
      </c>
      <c r="V25" s="44"/>
      <c r="W25" s="44"/>
      <c r="X25" s="44">
        <f t="shared" si="12"/>
        <v>0</v>
      </c>
      <c r="Y25" s="176">
        <f t="shared" si="13"/>
        <v>41301466.920000002</v>
      </c>
      <c r="Z25" s="43" t="s">
        <v>146</v>
      </c>
      <c r="AA25" s="98">
        <f t="shared" si="14"/>
        <v>0</v>
      </c>
      <c r="AB25" s="99">
        <f t="shared" si="15"/>
        <v>1216273</v>
      </c>
      <c r="AC25" s="169">
        <f t="shared" si="16"/>
        <v>2049977.73</v>
      </c>
      <c r="AD25" s="169">
        <f t="shared" si="17"/>
        <v>619093.27</v>
      </c>
      <c r="AE25" s="32">
        <f t="shared" si="18"/>
        <v>0</v>
      </c>
      <c r="AF25">
        <f t="shared" si="19"/>
        <v>0</v>
      </c>
      <c r="AG25" s="44">
        <v>288000</v>
      </c>
      <c r="AH25" s="102">
        <f t="shared" si="20"/>
        <v>4173344</v>
      </c>
      <c r="AI25" s="103"/>
      <c r="AJ25" s="35">
        <v>2852810</v>
      </c>
      <c r="AK25" s="16"/>
      <c r="AL25" s="107">
        <f t="shared" si="21"/>
        <v>2852810</v>
      </c>
      <c r="AM25" s="136"/>
      <c r="AN25" s="105"/>
      <c r="AO25" s="109">
        <f t="shared" si="22"/>
        <v>48327620.920000002</v>
      </c>
      <c r="AP25" s="65" t="s">
        <v>146</v>
      </c>
      <c r="AQ25" s="144"/>
      <c r="AR25" s="65"/>
      <c r="AS25" s="65"/>
      <c r="AT25" s="29">
        <f t="shared" si="23"/>
        <v>0</v>
      </c>
      <c r="AU25" s="65"/>
      <c r="AV25" s="65"/>
      <c r="AW25" s="65"/>
      <c r="AX25" s="192"/>
      <c r="AY25" s="29">
        <f t="shared" si="24"/>
        <v>0</v>
      </c>
      <c r="AZ25" s="65" t="s">
        <v>146</v>
      </c>
      <c r="BA25" s="207">
        <v>490523.56999999989</v>
      </c>
      <c r="BB25" s="96">
        <v>0</v>
      </c>
      <c r="BC25" s="97"/>
      <c r="BD25" s="97"/>
      <c r="BE25" s="97"/>
      <c r="BF25" s="44">
        <v>648</v>
      </c>
      <c r="BG25" s="44">
        <v>11960</v>
      </c>
      <c r="BH25" s="44">
        <v>1488</v>
      </c>
      <c r="BI25" s="53"/>
      <c r="BJ25" s="44">
        <v>1451803.5699999998</v>
      </c>
      <c r="BK25" s="245">
        <f t="shared" si="25"/>
        <v>1956423.1399999997</v>
      </c>
      <c r="BL25" s="97"/>
      <c r="BM25" s="31"/>
      <c r="BN25" s="43"/>
      <c r="BO25" s="43"/>
      <c r="BP25" s="43"/>
      <c r="BQ25" s="221"/>
      <c r="BR25" s="43"/>
      <c r="BS25" s="43"/>
      <c r="BT25" s="43"/>
      <c r="BU25" s="43"/>
      <c r="BV25" s="43"/>
      <c r="BW25" s="43"/>
      <c r="BX25" s="43"/>
      <c r="BY25" s="16"/>
      <c r="BZ25" s="16"/>
      <c r="CA25" s="16"/>
      <c r="CB25" s="169"/>
      <c r="CC25" s="16"/>
      <c r="CD25" s="169"/>
      <c r="CE25" s="16"/>
      <c r="CF25" s="16"/>
      <c r="CG25" s="31"/>
      <c r="CH25" s="31"/>
      <c r="CI25" s="31"/>
      <c r="CJ25" s="31"/>
      <c r="CK25" s="65"/>
      <c r="CL25" s="65"/>
      <c r="CM25" s="65"/>
      <c r="CN25" s="65"/>
      <c r="CO25" s="16"/>
      <c r="CP25" s="16"/>
      <c r="CQ25" s="16"/>
      <c r="CR25" s="16"/>
      <c r="CS25" s="16"/>
      <c r="CT25" s="16"/>
      <c r="CU25" s="16"/>
      <c r="CV25" s="228"/>
      <c r="CW25" s="31"/>
      <c r="CX25" s="16"/>
      <c r="CY25" s="31"/>
      <c r="CZ25" s="31"/>
      <c r="DA25" s="31"/>
      <c r="DB25" s="31"/>
      <c r="DC25" s="31"/>
      <c r="DD25" s="16"/>
      <c r="DE25" s="228"/>
      <c r="DF25" s="16"/>
      <c r="DG25" s="16"/>
      <c r="DH25" s="16"/>
      <c r="DI25" s="16"/>
      <c r="DJ25" s="16"/>
      <c r="DK25" s="207"/>
      <c r="DL25" s="228"/>
      <c r="DM25" s="16"/>
      <c r="DN25" s="16"/>
      <c r="DO25" s="16"/>
      <c r="DP25" s="207"/>
      <c r="DQ25" s="16"/>
      <c r="DR25" s="16"/>
      <c r="DS25" s="16"/>
      <c r="DT25" s="16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74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8">
        <f t="shared" si="5"/>
        <v>2098504.7800000003</v>
      </c>
      <c r="FI25" s="44"/>
      <c r="FJ25" s="44"/>
      <c r="FK25" s="31"/>
      <c r="FL25" s="166"/>
      <c r="FM25" s="31"/>
      <c r="FN25" s="31">
        <v>2098504.7800000003</v>
      </c>
      <c r="FO25" s="203">
        <f t="shared" si="26"/>
        <v>0</v>
      </c>
      <c r="FP25" s="98"/>
      <c r="FQ25" s="210"/>
      <c r="FR25" s="166"/>
      <c r="FS25" s="16">
        <f t="shared" si="27"/>
        <v>0</v>
      </c>
      <c r="FT25" s="166"/>
      <c r="FU25" s="166"/>
      <c r="FV25" s="201"/>
      <c r="FW25" s="166"/>
      <c r="FX25" s="166"/>
      <c r="FY25" s="43" t="s">
        <v>146</v>
      </c>
      <c r="FZ25" s="36">
        <f t="shared" si="6"/>
        <v>4461344</v>
      </c>
      <c r="GA25" s="36"/>
      <c r="GB25" s="35"/>
      <c r="GC25" s="35"/>
      <c r="GD25" s="78"/>
      <c r="GE25" s="38">
        <f t="shared" si="28"/>
        <v>1216273</v>
      </c>
      <c r="GF25" s="96"/>
      <c r="GG25" s="96"/>
      <c r="GH25" s="96"/>
      <c r="GI25" s="96"/>
      <c r="GJ25" s="109">
        <f t="shared" si="29"/>
        <v>0</v>
      </c>
      <c r="GK25" s="31">
        <v>1216273</v>
      </c>
      <c r="GL25" s="96"/>
      <c r="GM25" s="224"/>
      <c r="GN25" s="96"/>
      <c r="GO25" s="30"/>
      <c r="GP25" s="30">
        <v>1800000</v>
      </c>
      <c r="GQ25" s="30">
        <v>543600</v>
      </c>
      <c r="GR25" s="30">
        <v>189977.73</v>
      </c>
      <c r="GS25" s="30">
        <v>57373.26999999999</v>
      </c>
      <c r="GT25" s="30">
        <v>60000</v>
      </c>
      <c r="GU25" s="31">
        <v>18120</v>
      </c>
      <c r="GV25" s="30"/>
      <c r="GW25" s="30"/>
      <c r="GX25" s="16"/>
      <c r="GY25" s="65" t="s">
        <v>146</v>
      </c>
      <c r="GZ25" s="32">
        <f t="shared" si="30"/>
        <v>8998789.9199999999</v>
      </c>
      <c r="HA25" s="32">
        <f t="shared" si="31"/>
        <v>48327620.920000002</v>
      </c>
    </row>
    <row r="26" spans="1:209" ht="15" customHeight="1">
      <c r="A26" s="16">
        <v>27</v>
      </c>
      <c r="B26" s="43" t="s">
        <v>147</v>
      </c>
      <c r="C26" s="95"/>
      <c r="D26" s="96">
        <f t="shared" si="0"/>
        <v>1380909.32</v>
      </c>
      <c r="E26" s="96">
        <f t="shared" si="1"/>
        <v>0</v>
      </c>
      <c r="F26" s="97"/>
      <c r="G26" s="97">
        <f t="shared" si="32"/>
        <v>0</v>
      </c>
      <c r="H26" s="97">
        <f t="shared" si="33"/>
        <v>0</v>
      </c>
      <c r="I26" s="97">
        <f t="shared" si="7"/>
        <v>0</v>
      </c>
      <c r="J26" s="97">
        <f t="shared" si="34"/>
        <v>0</v>
      </c>
      <c r="K26" s="97">
        <f t="shared" si="8"/>
        <v>5320</v>
      </c>
      <c r="L26" s="128">
        <f t="shared" si="3"/>
        <v>1444</v>
      </c>
      <c r="M26" s="128"/>
      <c r="N26" s="128">
        <f t="shared" si="4"/>
        <v>253865.19999999995</v>
      </c>
      <c r="O26" s="129">
        <f t="shared" si="9"/>
        <v>1641538.52</v>
      </c>
      <c r="P26" s="16"/>
      <c r="Q26" s="128">
        <f t="shared" si="10"/>
        <v>355000</v>
      </c>
      <c r="R26" s="30">
        <v>355000</v>
      </c>
      <c r="S26" s="128">
        <v>14940240</v>
      </c>
      <c r="T26" s="128">
        <v>4511952</v>
      </c>
      <c r="U26" s="53">
        <f t="shared" si="11"/>
        <v>19452192</v>
      </c>
      <c r="V26" s="44"/>
      <c r="W26" s="44"/>
      <c r="X26" s="44">
        <f t="shared" si="12"/>
        <v>0</v>
      </c>
      <c r="Y26" s="176">
        <f t="shared" si="13"/>
        <v>21448730.52</v>
      </c>
      <c r="Z26" s="43" t="s">
        <v>147</v>
      </c>
      <c r="AA26" s="98">
        <f t="shared" si="14"/>
        <v>0</v>
      </c>
      <c r="AB26" s="99">
        <f t="shared" si="15"/>
        <v>835486</v>
      </c>
      <c r="AC26" s="169">
        <f t="shared" si="16"/>
        <v>1080000</v>
      </c>
      <c r="AD26" s="169">
        <f t="shared" si="17"/>
        <v>326160</v>
      </c>
      <c r="AE26" s="32">
        <f t="shared" si="18"/>
        <v>0</v>
      </c>
      <c r="AF26">
        <f t="shared" si="19"/>
        <v>0</v>
      </c>
      <c r="AG26" s="44">
        <v>198000</v>
      </c>
      <c r="AH26" s="102">
        <f t="shared" si="20"/>
        <v>2439646</v>
      </c>
      <c r="AI26" s="103"/>
      <c r="AJ26" s="35">
        <v>122000</v>
      </c>
      <c r="AK26" s="16"/>
      <c r="AL26" s="107">
        <f t="shared" si="21"/>
        <v>122000</v>
      </c>
      <c r="AM26" s="136"/>
      <c r="AN26" s="105"/>
      <c r="AO26" s="109">
        <f t="shared" si="22"/>
        <v>24010376.52</v>
      </c>
      <c r="AP26" s="65" t="s">
        <v>147</v>
      </c>
      <c r="AQ26" s="88"/>
      <c r="AR26" s="65"/>
      <c r="AS26" s="65"/>
      <c r="AT26" s="29">
        <f t="shared" si="23"/>
        <v>0</v>
      </c>
      <c r="AU26" s="65"/>
      <c r="AV26" s="65"/>
      <c r="AW26" s="65"/>
      <c r="AX26" s="192"/>
      <c r="AY26" s="29">
        <f t="shared" si="24"/>
        <v>0</v>
      </c>
      <c r="AZ26" s="65" t="s">
        <v>147</v>
      </c>
      <c r="BA26" s="207">
        <v>253153.19999999995</v>
      </c>
      <c r="BB26" s="96">
        <v>0</v>
      </c>
      <c r="BC26" s="97"/>
      <c r="BD26" s="97"/>
      <c r="BE26" s="97"/>
      <c r="BF26" s="44">
        <v>0</v>
      </c>
      <c r="BG26" s="44">
        <v>5320</v>
      </c>
      <c r="BH26" s="44">
        <v>1444</v>
      </c>
      <c r="BI26" s="53"/>
      <c r="BJ26" s="44">
        <v>253865.19999999995</v>
      </c>
      <c r="BK26" s="245">
        <f t="shared" si="25"/>
        <v>513782.39999999991</v>
      </c>
      <c r="BL26" s="97"/>
      <c r="BM26" s="31"/>
      <c r="BN26" s="43"/>
      <c r="BO26" s="43"/>
      <c r="BP26" s="43"/>
      <c r="BQ26" s="221"/>
      <c r="BR26" s="43"/>
      <c r="BS26" s="43"/>
      <c r="BT26" s="43"/>
      <c r="BU26" s="43"/>
      <c r="BV26" s="43"/>
      <c r="BW26" s="43"/>
      <c r="BX26" s="43"/>
      <c r="BY26" s="16"/>
      <c r="BZ26" s="16"/>
      <c r="CA26" s="16"/>
      <c r="CB26" s="169"/>
      <c r="CC26" s="16"/>
      <c r="CD26" s="169"/>
      <c r="CE26" s="16"/>
      <c r="CF26" s="16"/>
      <c r="CG26" s="31"/>
      <c r="CH26" s="31"/>
      <c r="CI26" s="31"/>
      <c r="CJ26" s="31"/>
      <c r="CK26" s="65"/>
      <c r="CL26" s="65"/>
      <c r="CM26" s="65"/>
      <c r="CN26" s="65"/>
      <c r="CO26" s="16"/>
      <c r="CP26" s="16"/>
      <c r="CQ26" s="16"/>
      <c r="CR26" s="16"/>
      <c r="CS26" s="16"/>
      <c r="CT26" s="16"/>
      <c r="CU26" s="16"/>
      <c r="CV26" s="228"/>
      <c r="CW26" s="31"/>
      <c r="CX26" s="16"/>
      <c r="CY26" s="16"/>
      <c r="CZ26" s="16"/>
      <c r="DA26" s="16"/>
      <c r="DB26" s="16"/>
      <c r="DC26" s="16"/>
      <c r="DD26" s="16"/>
      <c r="DE26" s="228"/>
      <c r="DF26" s="16"/>
      <c r="DG26" s="16"/>
      <c r="DH26" s="16"/>
      <c r="DI26" s="16"/>
      <c r="DJ26" s="16"/>
      <c r="DK26" s="207"/>
      <c r="DL26" s="228"/>
      <c r="DM26" s="16"/>
      <c r="DN26" s="16"/>
      <c r="DO26" s="16"/>
      <c r="DP26" s="207"/>
      <c r="DQ26" s="16"/>
      <c r="DR26" s="16"/>
      <c r="DS26" s="16"/>
      <c r="DT26" s="16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74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8">
        <f t="shared" si="5"/>
        <v>1127756.1200000001</v>
      </c>
      <c r="FI26" s="44"/>
      <c r="FJ26" s="44"/>
      <c r="FK26" s="31"/>
      <c r="FL26" s="166"/>
      <c r="FM26" s="31"/>
      <c r="FN26" s="31">
        <v>1127756.1200000001</v>
      </c>
      <c r="FO26" s="203">
        <f t="shared" si="26"/>
        <v>0</v>
      </c>
      <c r="FP26" s="98"/>
      <c r="FQ26" s="210"/>
      <c r="FR26" s="166"/>
      <c r="FS26" s="16">
        <f t="shared" si="27"/>
        <v>0</v>
      </c>
      <c r="FT26" s="166"/>
      <c r="FU26" s="166"/>
      <c r="FV26" s="201"/>
      <c r="FW26" s="166"/>
      <c r="FX26" s="166"/>
      <c r="FY26" s="43" t="s">
        <v>147</v>
      </c>
      <c r="FZ26" s="36">
        <f t="shared" si="6"/>
        <v>2637646</v>
      </c>
      <c r="GA26" s="36"/>
      <c r="GB26" s="35"/>
      <c r="GC26" s="35"/>
      <c r="GD26" s="78"/>
      <c r="GE26" s="38">
        <f t="shared" si="28"/>
        <v>835486</v>
      </c>
      <c r="GF26" s="96"/>
      <c r="GG26" s="96"/>
      <c r="GH26" s="96"/>
      <c r="GI26" s="96"/>
      <c r="GJ26" s="109">
        <f t="shared" si="29"/>
        <v>0</v>
      </c>
      <c r="GK26" s="31">
        <v>835486</v>
      </c>
      <c r="GL26" s="96"/>
      <c r="GM26" s="224"/>
      <c r="GN26" s="96"/>
      <c r="GO26" s="30"/>
      <c r="GP26" s="30">
        <v>1080000</v>
      </c>
      <c r="GQ26" s="30">
        <v>326160</v>
      </c>
      <c r="GR26" s="30">
        <v>0</v>
      </c>
      <c r="GS26" s="30">
        <v>0</v>
      </c>
      <c r="GT26" s="30"/>
      <c r="GU26" s="31"/>
      <c r="GV26" s="30"/>
      <c r="GW26" s="30"/>
      <c r="GX26" s="16"/>
      <c r="GY26" s="65" t="s">
        <v>147</v>
      </c>
      <c r="GZ26" s="32">
        <f t="shared" si="30"/>
        <v>2947260.52</v>
      </c>
      <c r="HA26" s="32">
        <f t="shared" si="31"/>
        <v>24010376.52</v>
      </c>
    </row>
    <row r="27" spans="1:209" ht="15" customHeight="1">
      <c r="A27" s="16">
        <v>28</v>
      </c>
      <c r="B27" s="43" t="s">
        <v>148</v>
      </c>
      <c r="C27" s="95"/>
      <c r="D27" s="96">
        <f t="shared" si="0"/>
        <v>575017.78</v>
      </c>
      <c r="E27" s="96">
        <f t="shared" si="1"/>
        <v>0</v>
      </c>
      <c r="F27" s="97"/>
      <c r="G27" s="97">
        <f t="shared" si="32"/>
        <v>0</v>
      </c>
      <c r="H27" s="97">
        <f t="shared" si="33"/>
        <v>0</v>
      </c>
      <c r="I27" s="97">
        <f t="shared" si="7"/>
        <v>0</v>
      </c>
      <c r="J27" s="97">
        <f t="shared" si="34"/>
        <v>0</v>
      </c>
      <c r="K27" s="97">
        <f t="shared" si="8"/>
        <v>0</v>
      </c>
      <c r="L27" s="128">
        <f t="shared" si="3"/>
        <v>1156</v>
      </c>
      <c r="M27" s="128"/>
      <c r="N27" s="128">
        <f t="shared" si="4"/>
        <v>148330.20000000004</v>
      </c>
      <c r="O27" s="129">
        <f t="shared" si="9"/>
        <v>724503.9800000001</v>
      </c>
      <c r="P27" s="16"/>
      <c r="Q27" s="128">
        <f t="shared" si="10"/>
        <v>125625</v>
      </c>
      <c r="R27" s="30">
        <v>125625</v>
      </c>
      <c r="S27" s="128">
        <v>10953129</v>
      </c>
      <c r="T27" s="128">
        <v>3307845</v>
      </c>
      <c r="U27" s="53">
        <f t="shared" si="11"/>
        <v>14260974</v>
      </c>
      <c r="V27" s="44"/>
      <c r="W27" s="44"/>
      <c r="X27" s="44">
        <f t="shared" si="12"/>
        <v>0</v>
      </c>
      <c r="Y27" s="176">
        <f t="shared" si="13"/>
        <v>15111102.98</v>
      </c>
      <c r="Z27" s="43" t="s">
        <v>148</v>
      </c>
      <c r="AA27" s="98">
        <f t="shared" si="14"/>
        <v>0</v>
      </c>
      <c r="AB27" s="99">
        <f t="shared" si="15"/>
        <v>307634</v>
      </c>
      <c r="AC27" s="169">
        <f t="shared" si="16"/>
        <v>1329977.73</v>
      </c>
      <c r="AD27" s="169">
        <f t="shared" si="17"/>
        <v>401653.27</v>
      </c>
      <c r="AE27" s="32">
        <f t="shared" si="18"/>
        <v>0</v>
      </c>
      <c r="AF27">
        <f t="shared" si="19"/>
        <v>0</v>
      </c>
      <c r="AG27" s="44">
        <v>108000</v>
      </c>
      <c r="AH27" s="102">
        <f t="shared" si="20"/>
        <v>2147265</v>
      </c>
      <c r="AI27" s="103"/>
      <c r="AJ27" s="35">
        <v>0</v>
      </c>
      <c r="AK27" s="16"/>
      <c r="AL27" s="107">
        <f t="shared" si="21"/>
        <v>0</v>
      </c>
      <c r="AM27" s="136"/>
      <c r="AN27" s="105"/>
      <c r="AO27" s="109">
        <f t="shared" si="22"/>
        <v>17258367.98</v>
      </c>
      <c r="AP27" s="65" t="s">
        <v>148</v>
      </c>
      <c r="AQ27" s="88"/>
      <c r="AR27" s="65"/>
      <c r="AS27" s="65"/>
      <c r="AT27" s="29">
        <f t="shared" si="23"/>
        <v>0</v>
      </c>
      <c r="AU27" s="65"/>
      <c r="AV27" s="65"/>
      <c r="AW27" s="65"/>
      <c r="AX27" s="192"/>
      <c r="AY27" s="29">
        <f t="shared" si="24"/>
        <v>0</v>
      </c>
      <c r="AZ27" s="65" t="s">
        <v>148</v>
      </c>
      <c r="BA27" s="207">
        <v>190791.04000000001</v>
      </c>
      <c r="BB27" s="96">
        <v>0</v>
      </c>
      <c r="BC27" s="97"/>
      <c r="BD27" s="97"/>
      <c r="BE27" s="97"/>
      <c r="BF27" s="44">
        <v>0</v>
      </c>
      <c r="BG27" s="44">
        <v>0</v>
      </c>
      <c r="BH27" s="44">
        <v>1156</v>
      </c>
      <c r="BI27" s="53"/>
      <c r="BJ27" s="44">
        <v>148330.20000000004</v>
      </c>
      <c r="BK27" s="245">
        <f t="shared" si="25"/>
        <v>340277.24000000005</v>
      </c>
      <c r="BL27" s="97"/>
      <c r="BM27" s="31"/>
      <c r="BN27" s="47"/>
      <c r="BO27" s="47"/>
      <c r="BP27" s="47"/>
      <c r="BQ27" s="221"/>
      <c r="BR27" s="47"/>
      <c r="BS27" s="47"/>
      <c r="BT27" s="47"/>
      <c r="BU27" s="47"/>
      <c r="BV27" s="47"/>
      <c r="BW27" s="47"/>
      <c r="BX27" s="47"/>
      <c r="BY27" s="16"/>
      <c r="BZ27" s="16"/>
      <c r="CA27" s="16"/>
      <c r="CB27" s="169"/>
      <c r="CC27" s="16"/>
      <c r="CD27" s="169"/>
      <c r="CE27" s="16"/>
      <c r="CF27" s="16"/>
      <c r="CG27" s="31"/>
      <c r="CH27" s="31"/>
      <c r="CI27" s="31"/>
      <c r="CJ27" s="31"/>
      <c r="CK27" s="65"/>
      <c r="CL27" s="65"/>
      <c r="CM27" s="65"/>
      <c r="CN27" s="65"/>
      <c r="CO27" s="16"/>
      <c r="CP27" s="16"/>
      <c r="CQ27" s="16"/>
      <c r="CR27" s="16"/>
      <c r="CS27" s="16"/>
      <c r="CT27" s="16"/>
      <c r="CU27" s="16"/>
      <c r="CV27" s="228"/>
      <c r="CW27" s="31"/>
      <c r="CX27" s="16"/>
      <c r="CY27" s="16"/>
      <c r="CZ27" s="16"/>
      <c r="DA27" s="16"/>
      <c r="DB27" s="16"/>
      <c r="DC27" s="16"/>
      <c r="DD27" s="16"/>
      <c r="DE27" s="228"/>
      <c r="DF27" s="16"/>
      <c r="DG27" s="16"/>
      <c r="DH27" s="16"/>
      <c r="DI27" s="16"/>
      <c r="DJ27" s="16"/>
      <c r="DK27" s="207"/>
      <c r="DL27" s="228"/>
      <c r="DM27" s="16"/>
      <c r="DN27" s="16"/>
      <c r="DO27" s="16"/>
      <c r="DP27" s="207"/>
      <c r="DQ27" s="16"/>
      <c r="DR27" s="16"/>
      <c r="DS27" s="16"/>
      <c r="DT27" s="16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74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8">
        <f t="shared" si="5"/>
        <v>384226.74000000005</v>
      </c>
      <c r="FI27" s="44"/>
      <c r="FJ27" s="44"/>
      <c r="FK27" s="31"/>
      <c r="FL27" s="166"/>
      <c r="FM27" s="31"/>
      <c r="FN27" s="31">
        <v>384226.74000000005</v>
      </c>
      <c r="FO27" s="203">
        <f t="shared" si="26"/>
        <v>0</v>
      </c>
      <c r="FP27" s="98"/>
      <c r="FQ27" s="210"/>
      <c r="FR27" s="166"/>
      <c r="FS27" s="16">
        <f t="shared" si="27"/>
        <v>0</v>
      </c>
      <c r="FT27" s="166"/>
      <c r="FU27" s="166"/>
      <c r="FV27" s="201"/>
      <c r="FW27" s="166"/>
      <c r="FX27" s="166"/>
      <c r="FY27" s="47" t="s">
        <v>148</v>
      </c>
      <c r="FZ27" s="36">
        <f t="shared" si="6"/>
        <v>2255265</v>
      </c>
      <c r="GA27" s="36"/>
      <c r="GB27" s="35"/>
      <c r="GC27" s="35"/>
      <c r="GD27" s="78"/>
      <c r="GE27" s="38">
        <f t="shared" si="28"/>
        <v>307634</v>
      </c>
      <c r="GF27" s="16"/>
      <c r="GG27" s="96"/>
      <c r="GH27" s="96"/>
      <c r="GI27" s="96"/>
      <c r="GJ27" s="109">
        <f t="shared" si="29"/>
        <v>0</v>
      </c>
      <c r="GK27" s="31">
        <v>307634</v>
      </c>
      <c r="GL27" s="96"/>
      <c r="GM27" s="224"/>
      <c r="GN27" s="96"/>
      <c r="GO27" s="30"/>
      <c r="GP27" s="30">
        <v>1080000</v>
      </c>
      <c r="GQ27" s="30">
        <v>326160</v>
      </c>
      <c r="GR27" s="30">
        <v>189977.73</v>
      </c>
      <c r="GS27" s="30">
        <v>57373.26999999999</v>
      </c>
      <c r="GT27" s="30">
        <v>60000</v>
      </c>
      <c r="GU27" s="31">
        <v>18120</v>
      </c>
      <c r="GV27" s="30"/>
      <c r="GW27" s="30"/>
      <c r="GX27" s="16"/>
      <c r="GY27" s="65" t="s">
        <v>148</v>
      </c>
      <c r="GZ27" s="32">
        <f t="shared" si="30"/>
        <v>1156606.98</v>
      </c>
      <c r="HA27" s="32">
        <f t="shared" si="31"/>
        <v>17258367.98</v>
      </c>
    </row>
    <row r="28" spans="1:209" ht="15" customHeight="1">
      <c r="A28" s="16">
        <v>29</v>
      </c>
      <c r="B28" s="43" t="s">
        <v>149</v>
      </c>
      <c r="C28" s="95"/>
      <c r="D28" s="96">
        <f t="shared" si="0"/>
        <v>2621256.2249999996</v>
      </c>
      <c r="E28" s="96">
        <f t="shared" si="1"/>
        <v>0</v>
      </c>
      <c r="F28" s="97"/>
      <c r="G28" s="97">
        <f t="shared" si="32"/>
        <v>0</v>
      </c>
      <c r="H28" s="97">
        <f t="shared" si="33"/>
        <v>0</v>
      </c>
      <c r="I28" s="97">
        <f t="shared" si="7"/>
        <v>0</v>
      </c>
      <c r="J28" s="97">
        <f t="shared" si="34"/>
        <v>0</v>
      </c>
      <c r="K28" s="97">
        <f t="shared" si="8"/>
        <v>10840</v>
      </c>
      <c r="L28" s="128">
        <f t="shared" si="3"/>
        <v>1332</v>
      </c>
      <c r="M28" s="128"/>
      <c r="N28" s="128">
        <f t="shared" si="4"/>
        <v>431296.51999999996</v>
      </c>
      <c r="O28" s="129">
        <f t="shared" si="9"/>
        <v>3064724.7449999996</v>
      </c>
      <c r="P28" s="16"/>
      <c r="Q28" s="128">
        <f t="shared" si="10"/>
        <v>547375</v>
      </c>
      <c r="R28" s="30">
        <v>547375</v>
      </c>
      <c r="S28" s="128">
        <v>19999187</v>
      </c>
      <c r="T28" s="128">
        <v>6039754</v>
      </c>
      <c r="U28" s="53">
        <f t="shared" si="11"/>
        <v>26038941</v>
      </c>
      <c r="V28" s="44"/>
      <c r="W28" s="44"/>
      <c r="X28" s="44">
        <f t="shared" si="12"/>
        <v>0</v>
      </c>
      <c r="Y28" s="176">
        <f t="shared" si="13"/>
        <v>29651040.745000001</v>
      </c>
      <c r="Z28" s="43" t="s">
        <v>149</v>
      </c>
      <c r="AA28" s="98">
        <f t="shared" si="14"/>
        <v>0</v>
      </c>
      <c r="AB28" s="99">
        <f t="shared" si="15"/>
        <v>5780026.9400000004</v>
      </c>
      <c r="AC28" s="169">
        <f t="shared" si="16"/>
        <v>1800000</v>
      </c>
      <c r="AD28" s="169">
        <f t="shared" si="17"/>
        <v>543600</v>
      </c>
      <c r="AE28" s="32">
        <f t="shared" si="18"/>
        <v>5381725.8099999996</v>
      </c>
      <c r="AF28">
        <f t="shared" si="19"/>
        <v>0</v>
      </c>
      <c r="AG28" s="44">
        <v>270000</v>
      </c>
      <c r="AH28" s="102">
        <f t="shared" si="20"/>
        <v>13775352.75</v>
      </c>
      <c r="AI28" s="103"/>
      <c r="AJ28" s="35">
        <v>177000</v>
      </c>
      <c r="AK28" s="16"/>
      <c r="AL28" s="107">
        <f t="shared" si="21"/>
        <v>177000</v>
      </c>
      <c r="AM28" s="136"/>
      <c r="AN28" s="105"/>
      <c r="AO28" s="109">
        <f t="shared" si="22"/>
        <v>43603393.495000005</v>
      </c>
      <c r="AP28" s="65" t="s">
        <v>149</v>
      </c>
      <c r="AQ28" s="88"/>
      <c r="AR28" s="65"/>
      <c r="AS28" s="65"/>
      <c r="AT28" s="29">
        <f t="shared" si="23"/>
        <v>0</v>
      </c>
      <c r="AU28" s="65"/>
      <c r="AV28" s="65"/>
      <c r="AW28" s="65"/>
      <c r="AX28" s="192"/>
      <c r="AY28" s="29">
        <f t="shared" si="24"/>
        <v>0</v>
      </c>
      <c r="AZ28" s="65" t="s">
        <v>149</v>
      </c>
      <c r="BA28" s="207">
        <v>311163.35999999993</v>
      </c>
      <c r="BB28" s="96">
        <v>0</v>
      </c>
      <c r="BC28" s="97"/>
      <c r="BD28" s="97"/>
      <c r="BE28" s="97"/>
      <c r="BF28" s="44">
        <v>0</v>
      </c>
      <c r="BG28" s="44">
        <v>10840</v>
      </c>
      <c r="BH28" s="44">
        <v>1332</v>
      </c>
      <c r="BI28" s="53"/>
      <c r="BJ28" s="44">
        <v>431296.51999999996</v>
      </c>
      <c r="BK28" s="245">
        <f t="shared" si="25"/>
        <v>754631.87999999989</v>
      </c>
      <c r="BL28" s="97"/>
      <c r="BM28" s="31"/>
      <c r="BN28" s="43"/>
      <c r="BO28" s="43"/>
      <c r="BP28" s="43"/>
      <c r="BQ28" s="221"/>
      <c r="BR28" s="43"/>
      <c r="BS28" s="43"/>
      <c r="BT28" s="43"/>
      <c r="BU28" s="43"/>
      <c r="BV28" s="43"/>
      <c r="BW28" s="43"/>
      <c r="BX28" s="43"/>
      <c r="BY28" s="16"/>
      <c r="BZ28" s="16"/>
      <c r="CA28" s="16"/>
      <c r="CB28" s="169"/>
      <c r="CC28" s="16"/>
      <c r="CD28" s="169"/>
      <c r="CE28" s="16"/>
      <c r="CF28" s="16"/>
      <c r="CG28" s="31"/>
      <c r="CH28" s="31"/>
      <c r="CI28" s="31"/>
      <c r="CJ28" s="31"/>
      <c r="CK28" s="65"/>
      <c r="CL28" s="65"/>
      <c r="CM28" s="65"/>
      <c r="CN28" s="65"/>
      <c r="CO28" s="16"/>
      <c r="CP28" s="16"/>
      <c r="CQ28" s="16"/>
      <c r="CR28" s="16"/>
      <c r="CS28" s="16"/>
      <c r="CT28" s="16"/>
      <c r="CU28" s="16"/>
      <c r="CV28" s="228"/>
      <c r="CW28" s="31"/>
      <c r="CX28" s="16"/>
      <c r="CY28" s="16"/>
      <c r="CZ28" s="16"/>
      <c r="DA28" s="16"/>
      <c r="DB28" s="16"/>
      <c r="DC28" s="16"/>
      <c r="DD28" s="16"/>
      <c r="DE28" s="228"/>
      <c r="DF28" s="16"/>
      <c r="DG28" s="16"/>
      <c r="DH28" s="16"/>
      <c r="DI28" s="16"/>
      <c r="DJ28" s="16"/>
      <c r="DK28" s="207"/>
      <c r="DL28" s="228"/>
      <c r="DM28" s="16"/>
      <c r="DN28" s="16"/>
      <c r="DO28" s="16"/>
      <c r="DP28" s="207"/>
      <c r="DQ28" s="16"/>
      <c r="DR28" s="16"/>
      <c r="DS28" s="16"/>
      <c r="DT28" s="16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74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8">
        <f t="shared" si="5"/>
        <v>2310092.8649999998</v>
      </c>
      <c r="FI28" s="44"/>
      <c r="FJ28" s="44"/>
      <c r="FK28" s="31"/>
      <c r="FL28" s="166"/>
      <c r="FM28" s="31"/>
      <c r="FN28" s="31">
        <v>2310092.8649999998</v>
      </c>
      <c r="FO28" s="203">
        <f t="shared" si="26"/>
        <v>0</v>
      </c>
      <c r="FP28" s="98"/>
      <c r="FQ28" s="210"/>
      <c r="FR28" s="166"/>
      <c r="FS28" s="16">
        <f t="shared" si="27"/>
        <v>0</v>
      </c>
      <c r="FT28" s="166"/>
      <c r="FU28" s="166"/>
      <c r="FV28" s="201"/>
      <c r="FW28" s="166"/>
      <c r="FX28" s="166"/>
      <c r="FY28" s="43" t="s">
        <v>149</v>
      </c>
      <c r="FZ28" s="36">
        <f t="shared" si="6"/>
        <v>14045352.75</v>
      </c>
      <c r="GA28" s="36"/>
      <c r="GB28" s="35"/>
      <c r="GC28" s="35"/>
      <c r="GD28" s="78"/>
      <c r="GE28" s="38">
        <f t="shared" si="28"/>
        <v>5780026.9400000004</v>
      </c>
      <c r="GF28" s="96"/>
      <c r="GG28" s="96">
        <v>5381725.8099999996</v>
      </c>
      <c r="GH28" s="218">
        <v>4574466.9400000004</v>
      </c>
      <c r="GI28" s="96"/>
      <c r="GJ28" s="109">
        <f>GG28</f>
        <v>5381725.8099999996</v>
      </c>
      <c r="GK28" s="31">
        <v>1205560</v>
      </c>
      <c r="GL28" s="96"/>
      <c r="GM28" s="224"/>
      <c r="GN28" s="96"/>
      <c r="GO28" s="30"/>
      <c r="GP28" s="30">
        <v>1800000</v>
      </c>
      <c r="GQ28" s="30">
        <v>543600</v>
      </c>
      <c r="GR28" s="30">
        <v>0</v>
      </c>
      <c r="GS28" s="30">
        <v>0</v>
      </c>
      <c r="GT28" s="30"/>
      <c r="GU28" s="31"/>
      <c r="GV28" s="210"/>
      <c r="GW28" s="210"/>
      <c r="GX28" s="211"/>
      <c r="GY28" s="65" t="s">
        <v>149</v>
      </c>
      <c r="GZ28" s="32">
        <f t="shared" si="30"/>
        <v>9556954.6850000005</v>
      </c>
      <c r="HA28" s="32">
        <f t="shared" si="31"/>
        <v>43603393.495000005</v>
      </c>
    </row>
    <row r="29" spans="1:209" ht="15" customHeight="1">
      <c r="A29" s="16">
        <v>31</v>
      </c>
      <c r="B29" s="43" t="s">
        <v>150</v>
      </c>
      <c r="C29" s="95"/>
      <c r="D29" s="96">
        <f t="shared" si="0"/>
        <v>2242588.5900000003</v>
      </c>
      <c r="E29" s="96">
        <f t="shared" si="1"/>
        <v>0</v>
      </c>
      <c r="F29" s="97"/>
      <c r="G29" s="97">
        <f t="shared" si="32"/>
        <v>0</v>
      </c>
      <c r="H29" s="97">
        <f t="shared" si="33"/>
        <v>0</v>
      </c>
      <c r="I29" s="97">
        <f t="shared" si="7"/>
        <v>0</v>
      </c>
      <c r="J29" s="97">
        <f t="shared" si="34"/>
        <v>0</v>
      </c>
      <c r="K29" s="97">
        <f t="shared" si="8"/>
        <v>14088</v>
      </c>
      <c r="L29" s="128">
        <f t="shared" si="3"/>
        <v>1196</v>
      </c>
      <c r="M29" s="128"/>
      <c r="N29" s="128">
        <f t="shared" si="4"/>
        <v>410670.47999999992</v>
      </c>
      <c r="O29" s="129">
        <f t="shared" si="9"/>
        <v>2668543.0700000003</v>
      </c>
      <c r="P29" s="16"/>
      <c r="Q29" s="128">
        <f t="shared" si="10"/>
        <v>455625</v>
      </c>
      <c r="R29" s="30">
        <v>455625</v>
      </c>
      <c r="S29" s="128">
        <v>15474627</v>
      </c>
      <c r="T29" s="128">
        <v>4673337</v>
      </c>
      <c r="U29" s="53">
        <f t="shared" si="11"/>
        <v>20147964</v>
      </c>
      <c r="V29" s="44"/>
      <c r="W29" s="44"/>
      <c r="X29" s="44">
        <f t="shared" si="12"/>
        <v>0</v>
      </c>
      <c r="Y29" s="176">
        <f t="shared" si="13"/>
        <v>23272132.07</v>
      </c>
      <c r="Z29" s="43" t="s">
        <v>150</v>
      </c>
      <c r="AA29" s="98">
        <f t="shared" si="14"/>
        <v>0</v>
      </c>
      <c r="AB29" s="99">
        <f t="shared" si="15"/>
        <v>995040</v>
      </c>
      <c r="AC29" s="169">
        <f t="shared" si="16"/>
        <v>1689977.73</v>
      </c>
      <c r="AD29" s="169">
        <f t="shared" si="17"/>
        <v>510373.27</v>
      </c>
      <c r="AE29" s="32">
        <f t="shared" si="18"/>
        <v>0</v>
      </c>
      <c r="AF29">
        <f t="shared" si="19"/>
        <v>0</v>
      </c>
      <c r="AG29" s="44">
        <v>171000</v>
      </c>
      <c r="AH29" s="102">
        <f t="shared" si="20"/>
        <v>3366391</v>
      </c>
      <c r="AI29" s="103"/>
      <c r="AJ29" s="35">
        <v>610000</v>
      </c>
      <c r="AK29" s="16"/>
      <c r="AL29" s="107">
        <f t="shared" si="21"/>
        <v>610000</v>
      </c>
      <c r="AM29" s="136"/>
      <c r="AN29" s="105"/>
      <c r="AO29" s="109">
        <f t="shared" si="22"/>
        <v>27248523.07</v>
      </c>
      <c r="AP29" s="65" t="s">
        <v>150</v>
      </c>
      <c r="AQ29" s="88"/>
      <c r="AR29" s="65"/>
      <c r="AS29" s="65"/>
      <c r="AT29" s="29">
        <f t="shared" si="23"/>
        <v>0</v>
      </c>
      <c r="AU29" s="65"/>
      <c r="AV29" s="65"/>
      <c r="AW29" s="65"/>
      <c r="AX29" s="192"/>
      <c r="AY29" s="29">
        <f t="shared" si="24"/>
        <v>0</v>
      </c>
      <c r="AZ29" s="65" t="s">
        <v>150</v>
      </c>
      <c r="BA29" s="207">
        <v>369425.51999999996</v>
      </c>
      <c r="BB29" s="96">
        <v>0</v>
      </c>
      <c r="BC29" s="97"/>
      <c r="BD29" s="97"/>
      <c r="BE29" s="97"/>
      <c r="BF29" s="44">
        <v>0</v>
      </c>
      <c r="BG29" s="44">
        <v>14088</v>
      </c>
      <c r="BH29" s="44">
        <v>1196</v>
      </c>
      <c r="BI29" s="53"/>
      <c r="BJ29" s="44">
        <v>410670.47999999992</v>
      </c>
      <c r="BK29" s="245">
        <f t="shared" si="25"/>
        <v>795379.99999999988</v>
      </c>
      <c r="BL29" s="97"/>
      <c r="BM29" s="31"/>
      <c r="BN29" s="43"/>
      <c r="BO29" s="43"/>
      <c r="BP29" s="43"/>
      <c r="BQ29" s="221"/>
      <c r="BR29" s="43"/>
      <c r="BS29" s="43"/>
      <c r="BT29" s="43"/>
      <c r="BU29" s="43"/>
      <c r="BV29" s="43"/>
      <c r="BW29" s="43"/>
      <c r="BX29" s="43"/>
      <c r="BY29" s="16"/>
      <c r="BZ29" s="16"/>
      <c r="CA29" s="16"/>
      <c r="CB29" s="169"/>
      <c r="CC29" s="16"/>
      <c r="CD29" s="169"/>
      <c r="CE29" s="16"/>
      <c r="CF29" s="16"/>
      <c r="CG29" s="31"/>
      <c r="CH29" s="31"/>
      <c r="CI29" s="31"/>
      <c r="CJ29" s="31"/>
      <c r="CK29" s="65"/>
      <c r="CL29" s="65"/>
      <c r="CM29" s="65"/>
      <c r="CN29" s="65"/>
      <c r="CO29" s="16"/>
      <c r="CP29" s="16"/>
      <c r="CQ29" s="16"/>
      <c r="CR29" s="16"/>
      <c r="CS29" s="16"/>
      <c r="CT29" s="16"/>
      <c r="CU29" s="16"/>
      <c r="CV29" s="228"/>
      <c r="CW29" s="31"/>
      <c r="CX29" s="16"/>
      <c r="CY29" s="16"/>
      <c r="CZ29" s="16"/>
      <c r="DA29" s="16"/>
      <c r="DB29" s="16"/>
      <c r="DC29" s="16"/>
      <c r="DD29" s="16"/>
      <c r="DE29" s="228"/>
      <c r="DF29" s="16"/>
      <c r="DG29" s="16"/>
      <c r="DH29" s="16"/>
      <c r="DI29" s="31"/>
      <c r="DJ29" s="31"/>
      <c r="DK29" s="207"/>
      <c r="DL29" s="228"/>
      <c r="DM29" s="16"/>
      <c r="DN29" s="16"/>
      <c r="DO29" s="16"/>
      <c r="DP29" s="207"/>
      <c r="DQ29" s="16"/>
      <c r="DR29" s="16"/>
      <c r="DS29" s="16"/>
      <c r="DT29" s="16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74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8">
        <f>FK29+FM29+FN29+FL29</f>
        <v>1873163.0700000003</v>
      </c>
      <c r="FI29" s="44"/>
      <c r="FJ29" s="44"/>
      <c r="FK29" s="31"/>
      <c r="FL29" s="16"/>
      <c r="FM29" s="31"/>
      <c r="FN29" s="31">
        <v>1873163.0700000003</v>
      </c>
      <c r="FO29" s="203">
        <f t="shared" si="26"/>
        <v>0</v>
      </c>
      <c r="FP29" s="98"/>
      <c r="FQ29" s="210"/>
      <c r="FR29" s="16"/>
      <c r="FS29" s="16">
        <f t="shared" si="27"/>
        <v>0</v>
      </c>
      <c r="FT29" s="16"/>
      <c r="FU29" s="16"/>
      <c r="FV29" s="198"/>
      <c r="FW29" s="16"/>
      <c r="FX29" s="16"/>
      <c r="FY29" s="43" t="s">
        <v>150</v>
      </c>
      <c r="FZ29" s="36">
        <f t="shared" si="6"/>
        <v>3537391</v>
      </c>
      <c r="GA29" s="36"/>
      <c r="GB29" s="35"/>
      <c r="GC29" s="35"/>
      <c r="GD29" s="78"/>
      <c r="GE29" s="38">
        <f t="shared" si="28"/>
        <v>995040</v>
      </c>
      <c r="GF29" s="96"/>
      <c r="GG29" s="96"/>
      <c r="GH29" s="96"/>
      <c r="GI29" s="96"/>
      <c r="GJ29" s="109">
        <f t="shared" si="29"/>
        <v>0</v>
      </c>
      <c r="GK29" s="31">
        <v>995040</v>
      </c>
      <c r="GL29" s="96"/>
      <c r="GM29" s="224"/>
      <c r="GN29" s="96"/>
      <c r="GO29" s="30"/>
      <c r="GP29" s="30">
        <v>1440000</v>
      </c>
      <c r="GQ29" s="30">
        <v>434880</v>
      </c>
      <c r="GR29" s="30">
        <v>189977.73</v>
      </c>
      <c r="GS29" s="30">
        <v>57373.26999999999</v>
      </c>
      <c r="GT29" s="30">
        <v>60000</v>
      </c>
      <c r="GU29" s="31">
        <v>18120</v>
      </c>
      <c r="GV29" s="30"/>
      <c r="GW29" s="30"/>
      <c r="GX29" s="16"/>
      <c r="GY29" s="65" t="s">
        <v>150</v>
      </c>
      <c r="GZ29" s="32">
        <f t="shared" si="30"/>
        <v>4713924.07</v>
      </c>
      <c r="HA29" s="32">
        <f t="shared" si="31"/>
        <v>27248523.07</v>
      </c>
    </row>
    <row r="30" spans="1:209" ht="15" customHeight="1">
      <c r="A30" s="16">
        <v>32</v>
      </c>
      <c r="B30" s="43" t="s">
        <v>151</v>
      </c>
      <c r="C30" s="95"/>
      <c r="D30" s="96">
        <f t="shared" si="0"/>
        <v>1349347.33</v>
      </c>
      <c r="E30" s="96">
        <f t="shared" si="1"/>
        <v>0</v>
      </c>
      <c r="F30" s="97"/>
      <c r="G30" s="97">
        <f t="shared" si="32"/>
        <v>0</v>
      </c>
      <c r="H30" s="97">
        <f t="shared" si="33"/>
        <v>0</v>
      </c>
      <c r="I30" s="97">
        <f t="shared" si="7"/>
        <v>0</v>
      </c>
      <c r="J30" s="97">
        <f t="shared" si="34"/>
        <v>0</v>
      </c>
      <c r="K30" s="97">
        <f t="shared" si="8"/>
        <v>4736</v>
      </c>
      <c r="L30" s="128">
        <f t="shared" si="3"/>
        <v>1192</v>
      </c>
      <c r="M30" s="128"/>
      <c r="N30" s="128">
        <f t="shared" si="4"/>
        <v>362915.40000000008</v>
      </c>
      <c r="O30" s="129">
        <f t="shared" si="9"/>
        <v>1718190.7300000002</v>
      </c>
      <c r="P30" s="16"/>
      <c r="Q30" s="128">
        <f t="shared" si="10"/>
        <v>526125</v>
      </c>
      <c r="R30" s="30">
        <v>526125</v>
      </c>
      <c r="S30" s="128">
        <v>20655395</v>
      </c>
      <c r="T30" s="128">
        <v>6237929</v>
      </c>
      <c r="U30" s="53">
        <f t="shared" si="11"/>
        <v>26893324</v>
      </c>
      <c r="V30" s="44"/>
      <c r="W30" s="44"/>
      <c r="X30" s="44">
        <f t="shared" si="12"/>
        <v>0</v>
      </c>
      <c r="Y30" s="176">
        <f t="shared" si="13"/>
        <v>29137639.73</v>
      </c>
      <c r="Z30" s="43" t="s">
        <v>151</v>
      </c>
      <c r="AA30" s="98">
        <f t="shared" si="14"/>
        <v>0</v>
      </c>
      <c r="AB30" s="99">
        <f t="shared" si="15"/>
        <v>762588</v>
      </c>
      <c r="AC30" s="169">
        <f t="shared" si="16"/>
        <v>1569977.73</v>
      </c>
      <c r="AD30" s="169">
        <f t="shared" si="17"/>
        <v>474133.27</v>
      </c>
      <c r="AE30" s="32">
        <f t="shared" si="18"/>
        <v>0</v>
      </c>
      <c r="AF30">
        <f t="shared" si="19"/>
        <v>0</v>
      </c>
      <c r="AG30" s="44">
        <v>243000</v>
      </c>
      <c r="AH30" s="102">
        <f t="shared" si="20"/>
        <v>3049699</v>
      </c>
      <c r="AI30" s="103"/>
      <c r="AJ30" s="35">
        <v>1751180</v>
      </c>
      <c r="AK30" s="16"/>
      <c r="AL30" s="107">
        <f t="shared" si="21"/>
        <v>1751180</v>
      </c>
      <c r="AM30" s="136"/>
      <c r="AN30" s="105"/>
      <c r="AO30" s="109">
        <f t="shared" si="22"/>
        <v>33938518.730000004</v>
      </c>
      <c r="AP30" s="65" t="s">
        <v>151</v>
      </c>
      <c r="AQ30" s="88"/>
      <c r="AR30" s="65"/>
      <c r="AS30" s="65"/>
      <c r="AT30" s="29">
        <f t="shared" si="23"/>
        <v>0</v>
      </c>
      <c r="AU30" s="65"/>
      <c r="AV30" s="65"/>
      <c r="AW30" s="65"/>
      <c r="AX30" s="192"/>
      <c r="AY30" s="29">
        <f t="shared" si="24"/>
        <v>0</v>
      </c>
      <c r="AZ30" s="65" t="s">
        <v>151</v>
      </c>
      <c r="BA30" s="207">
        <v>254353.19999999995</v>
      </c>
      <c r="BB30" s="96">
        <v>0</v>
      </c>
      <c r="BC30" s="97"/>
      <c r="BD30" s="97"/>
      <c r="BE30" s="97"/>
      <c r="BF30" s="44">
        <v>0</v>
      </c>
      <c r="BG30" s="44">
        <v>4736</v>
      </c>
      <c r="BH30" s="44">
        <v>1192</v>
      </c>
      <c r="BI30" s="53"/>
      <c r="BJ30" s="44">
        <v>362915.40000000008</v>
      </c>
      <c r="BK30" s="245">
        <f t="shared" si="25"/>
        <v>623196.60000000009</v>
      </c>
      <c r="BL30" s="97"/>
      <c r="BM30" s="31"/>
      <c r="BN30" s="43"/>
      <c r="BO30" s="43"/>
      <c r="BP30" s="43"/>
      <c r="BQ30" s="221"/>
      <c r="BR30" s="43"/>
      <c r="BS30" s="43"/>
      <c r="BT30" s="43"/>
      <c r="BU30" s="43"/>
      <c r="BV30" s="43"/>
      <c r="BW30" s="43"/>
      <c r="BX30" s="43"/>
      <c r="BY30" s="16"/>
      <c r="BZ30" s="16"/>
      <c r="CA30" s="16"/>
      <c r="CB30" s="169"/>
      <c r="CC30" s="16"/>
      <c r="CD30" s="169"/>
      <c r="CE30" s="16"/>
      <c r="CF30" s="16"/>
      <c r="CG30" s="31"/>
      <c r="CH30" s="31"/>
      <c r="CI30" s="31"/>
      <c r="CJ30" s="31"/>
      <c r="CK30" s="65"/>
      <c r="CL30" s="65"/>
      <c r="CM30" s="65"/>
      <c r="CN30" s="65"/>
      <c r="CO30" s="16"/>
      <c r="CP30" s="16"/>
      <c r="CQ30" s="16"/>
      <c r="CR30" s="16"/>
      <c r="CS30" s="16"/>
      <c r="CT30" s="16"/>
      <c r="CU30" s="16"/>
      <c r="CV30" s="228"/>
      <c r="CW30" s="31"/>
      <c r="CX30" s="16"/>
      <c r="CY30" s="16"/>
      <c r="CZ30" s="16"/>
      <c r="DA30" s="16"/>
      <c r="DB30" s="16"/>
      <c r="DC30" s="16"/>
      <c r="DD30" s="16"/>
      <c r="DE30" s="228"/>
      <c r="DF30" s="16"/>
      <c r="DG30" s="16"/>
      <c r="DH30" s="16"/>
      <c r="DI30" s="16"/>
      <c r="DJ30" s="16"/>
      <c r="DK30" s="207"/>
      <c r="DL30" s="228"/>
      <c r="DM30" s="16"/>
      <c r="DN30" s="16"/>
      <c r="DO30" s="16"/>
      <c r="DP30" s="207"/>
      <c r="DQ30" s="16"/>
      <c r="DR30" s="16"/>
      <c r="DS30" s="16"/>
      <c r="DT30" s="16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74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8">
        <f t="shared" si="5"/>
        <v>1094994.1300000001</v>
      </c>
      <c r="FI30" s="44"/>
      <c r="FJ30" s="44"/>
      <c r="FK30" s="31"/>
      <c r="FL30" s="16"/>
      <c r="FM30" s="31"/>
      <c r="FN30" s="31">
        <v>1094994.1300000001</v>
      </c>
      <c r="FO30" s="203">
        <f t="shared" si="26"/>
        <v>0</v>
      </c>
      <c r="FP30" s="98"/>
      <c r="FQ30" s="210"/>
      <c r="FR30" s="16"/>
      <c r="FS30" s="16">
        <f t="shared" si="27"/>
        <v>0</v>
      </c>
      <c r="FT30" s="16"/>
      <c r="FU30" s="16"/>
      <c r="FV30" s="198"/>
      <c r="FW30" s="16"/>
      <c r="FX30" s="16"/>
      <c r="FY30" s="43" t="s">
        <v>151</v>
      </c>
      <c r="FZ30" s="36">
        <f t="shared" si="6"/>
        <v>3292699</v>
      </c>
      <c r="GA30" s="36"/>
      <c r="GB30" s="35"/>
      <c r="GC30" s="35"/>
      <c r="GD30" s="78"/>
      <c r="GE30" s="38">
        <f>GK30+GL30+GN30+GH30+GM30</f>
        <v>762588</v>
      </c>
      <c r="GF30" s="96">
        <v>0</v>
      </c>
      <c r="GG30" s="96"/>
      <c r="GH30" s="96"/>
      <c r="GI30" s="96"/>
      <c r="GJ30" s="109">
        <f t="shared" si="29"/>
        <v>0</v>
      </c>
      <c r="GK30" s="31">
        <v>762588</v>
      </c>
      <c r="GL30" s="96"/>
      <c r="GM30" s="224"/>
      <c r="GN30" s="96"/>
      <c r="GO30" s="30"/>
      <c r="GP30" s="30">
        <v>1320000</v>
      </c>
      <c r="GQ30" s="30">
        <v>398640</v>
      </c>
      <c r="GR30" s="30">
        <v>189977.73</v>
      </c>
      <c r="GS30" s="30">
        <v>57373.26999999999</v>
      </c>
      <c r="GT30" s="30">
        <v>60000</v>
      </c>
      <c r="GU30" s="31">
        <v>18120</v>
      </c>
      <c r="GV30" s="30"/>
      <c r="GW30" s="30"/>
      <c r="GX30" s="16"/>
      <c r="GY30" s="65" t="s">
        <v>151</v>
      </c>
      <c r="GZ30" s="32">
        <f t="shared" si="30"/>
        <v>4752155.7300000004</v>
      </c>
      <c r="HA30" s="32">
        <f t="shared" si="31"/>
        <v>33938518.730000004</v>
      </c>
    </row>
    <row r="31" spans="1:209" ht="15" customHeight="1">
      <c r="A31" s="16">
        <v>33</v>
      </c>
      <c r="B31" s="43" t="s">
        <v>152</v>
      </c>
      <c r="C31" s="95"/>
      <c r="D31" s="96">
        <f t="shared" si="0"/>
        <v>1262299.92</v>
      </c>
      <c r="E31" s="96">
        <f t="shared" si="1"/>
        <v>0</v>
      </c>
      <c r="F31" s="97"/>
      <c r="G31" s="97">
        <f t="shared" si="32"/>
        <v>0</v>
      </c>
      <c r="H31" s="97">
        <f t="shared" si="33"/>
        <v>0</v>
      </c>
      <c r="I31" s="97">
        <f t="shared" si="7"/>
        <v>0</v>
      </c>
      <c r="J31" s="97">
        <f t="shared" si="34"/>
        <v>0</v>
      </c>
      <c r="K31" s="97">
        <f t="shared" si="8"/>
        <v>4736</v>
      </c>
      <c r="L31" s="128">
        <f t="shared" si="3"/>
        <v>1292</v>
      </c>
      <c r="M31" s="128"/>
      <c r="N31" s="128">
        <f t="shared" si="4"/>
        <v>160464.39999999997</v>
      </c>
      <c r="O31" s="129">
        <f t="shared" si="9"/>
        <v>1428792.3199999998</v>
      </c>
      <c r="P31" s="16"/>
      <c r="Q31" s="128">
        <f t="shared" si="10"/>
        <v>208125</v>
      </c>
      <c r="R31" s="30">
        <v>208125</v>
      </c>
      <c r="S31" s="128">
        <v>12810028</v>
      </c>
      <c r="T31" s="128">
        <v>3868629</v>
      </c>
      <c r="U31" s="53">
        <f t="shared" si="11"/>
        <v>16678657</v>
      </c>
      <c r="V31" s="44"/>
      <c r="W31" s="44"/>
      <c r="X31" s="44">
        <f t="shared" si="12"/>
        <v>0</v>
      </c>
      <c r="Y31" s="176">
        <f t="shared" si="13"/>
        <v>18315574.32</v>
      </c>
      <c r="Z31" s="43" t="s">
        <v>152</v>
      </c>
      <c r="AA31" s="98">
        <f t="shared" si="14"/>
        <v>0</v>
      </c>
      <c r="AB31" s="99">
        <f t="shared" si="15"/>
        <v>455714</v>
      </c>
      <c r="AC31" s="169">
        <f t="shared" si="16"/>
        <v>1449977.73</v>
      </c>
      <c r="AD31" s="169">
        <f t="shared" si="17"/>
        <v>437893.27</v>
      </c>
      <c r="AE31" s="32">
        <f t="shared" si="18"/>
        <v>0</v>
      </c>
      <c r="AF31">
        <f t="shared" si="19"/>
        <v>0</v>
      </c>
      <c r="AG31" s="44">
        <v>144000</v>
      </c>
      <c r="AH31" s="102">
        <f t="shared" si="20"/>
        <v>2487585</v>
      </c>
      <c r="AI31" s="103"/>
      <c r="AJ31" s="35">
        <v>124000</v>
      </c>
      <c r="AK31" s="16"/>
      <c r="AL31" s="107">
        <f t="shared" si="21"/>
        <v>124000</v>
      </c>
      <c r="AM31" s="136"/>
      <c r="AN31" s="105"/>
      <c r="AO31" s="109">
        <f t="shared" si="22"/>
        <v>20927159.32</v>
      </c>
      <c r="AP31" s="65" t="s">
        <v>152</v>
      </c>
      <c r="AQ31" s="88"/>
      <c r="AR31" s="65"/>
      <c r="AS31" s="65"/>
      <c r="AT31" s="29">
        <f t="shared" si="23"/>
        <v>0</v>
      </c>
      <c r="AU31" s="65"/>
      <c r="AV31" s="65"/>
      <c r="AW31" s="65"/>
      <c r="AX31" s="192"/>
      <c r="AY31" s="29">
        <f t="shared" si="24"/>
        <v>0</v>
      </c>
      <c r="AZ31" s="65" t="s">
        <v>152</v>
      </c>
      <c r="BA31" s="207">
        <v>227784.12</v>
      </c>
      <c r="BB31" s="96">
        <v>0</v>
      </c>
      <c r="BC31" s="97"/>
      <c r="BD31" s="97"/>
      <c r="BE31" s="97"/>
      <c r="BF31" s="44">
        <v>0</v>
      </c>
      <c r="BG31" s="44">
        <v>4736</v>
      </c>
      <c r="BH31" s="44">
        <v>1292</v>
      </c>
      <c r="BI31" s="53"/>
      <c r="BJ31" s="44">
        <v>160464.39999999997</v>
      </c>
      <c r="BK31" s="245">
        <f t="shared" si="25"/>
        <v>394276.51999999996</v>
      </c>
      <c r="BL31" s="97"/>
      <c r="BM31" s="31"/>
      <c r="BN31" s="47"/>
      <c r="BO31" s="47"/>
      <c r="BP31" s="47"/>
      <c r="BQ31" s="221"/>
      <c r="BR31" s="47"/>
      <c r="BS31" s="47"/>
      <c r="BT31" s="47"/>
      <c r="BU31" s="47"/>
      <c r="BV31" s="47"/>
      <c r="BW31" s="47"/>
      <c r="BX31" s="47"/>
      <c r="BY31" s="16"/>
      <c r="BZ31" s="16"/>
      <c r="CA31" s="16"/>
      <c r="CB31" s="169"/>
      <c r="CC31" s="16"/>
      <c r="CD31" s="169"/>
      <c r="CE31" s="16"/>
      <c r="CF31" s="16"/>
      <c r="CG31" s="31"/>
      <c r="CH31" s="31"/>
      <c r="CI31" s="31"/>
      <c r="CJ31" s="31"/>
      <c r="CK31" s="65"/>
      <c r="CL31" s="65"/>
      <c r="CM31" s="65"/>
      <c r="CN31" s="65"/>
      <c r="CO31" s="16"/>
      <c r="CP31" s="16"/>
      <c r="CQ31" s="16"/>
      <c r="CR31" s="16"/>
      <c r="CS31" s="16"/>
      <c r="CT31" s="16"/>
      <c r="CU31" s="16"/>
      <c r="CV31" s="228"/>
      <c r="CW31" s="31"/>
      <c r="CX31" s="16"/>
      <c r="CY31" s="16"/>
      <c r="CZ31" s="16"/>
      <c r="DA31" s="16"/>
      <c r="DB31" s="16"/>
      <c r="DC31" s="16"/>
      <c r="DD31" s="16"/>
      <c r="DE31" s="228"/>
      <c r="DF31" s="16"/>
      <c r="DG31" s="16"/>
      <c r="DH31" s="16"/>
      <c r="DI31" s="16"/>
      <c r="DJ31" s="16"/>
      <c r="DK31" s="207"/>
      <c r="DL31" s="228"/>
      <c r="DM31" s="16"/>
      <c r="DN31" s="16"/>
      <c r="DO31" s="16"/>
      <c r="DP31" s="207"/>
      <c r="DQ31" s="16"/>
      <c r="DR31" s="16"/>
      <c r="DS31" s="16"/>
      <c r="DT31" s="16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74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8">
        <f t="shared" si="5"/>
        <v>1034515.8</v>
      </c>
      <c r="FI31" s="44"/>
      <c r="FJ31" s="44"/>
      <c r="FK31" s="31"/>
      <c r="FL31" s="98"/>
      <c r="FM31" s="31"/>
      <c r="FN31" s="31">
        <v>1034515.8</v>
      </c>
      <c r="FO31" s="203">
        <f t="shared" si="26"/>
        <v>0</v>
      </c>
      <c r="FP31" s="98"/>
      <c r="FQ31" s="210"/>
      <c r="FR31" s="98"/>
      <c r="FS31" s="16">
        <f t="shared" si="27"/>
        <v>0</v>
      </c>
      <c r="FT31" s="98"/>
      <c r="FU31" s="98"/>
      <c r="FV31" s="199"/>
      <c r="FW31" s="98"/>
      <c r="FX31" s="98"/>
      <c r="FY31" s="47" t="s">
        <v>152</v>
      </c>
      <c r="FZ31" s="36">
        <f t="shared" si="6"/>
        <v>2631585</v>
      </c>
      <c r="GA31" s="36"/>
      <c r="GB31" s="35"/>
      <c r="GC31" s="35"/>
      <c r="GD31" s="78"/>
      <c r="GE31" s="38">
        <f t="shared" si="28"/>
        <v>455714</v>
      </c>
      <c r="GF31" s="96"/>
      <c r="GG31" s="96"/>
      <c r="GH31" s="96"/>
      <c r="GI31" s="96"/>
      <c r="GJ31" s="109">
        <f t="shared" si="29"/>
        <v>0</v>
      </c>
      <c r="GK31" s="31">
        <v>455714</v>
      </c>
      <c r="GL31" s="96"/>
      <c r="GM31" s="224"/>
      <c r="GN31" s="96"/>
      <c r="GO31" s="30"/>
      <c r="GP31" s="30">
        <v>1200000</v>
      </c>
      <c r="GQ31" s="30">
        <v>362400</v>
      </c>
      <c r="GR31" s="30">
        <v>189977.73</v>
      </c>
      <c r="GS31" s="30">
        <v>57373.26999999999</v>
      </c>
      <c r="GT31" s="30">
        <v>60000</v>
      </c>
      <c r="GU31" s="31">
        <v>18120</v>
      </c>
      <c r="GV31" s="30"/>
      <c r="GW31" s="30"/>
      <c r="GX31" s="16"/>
      <c r="GY31" s="65" t="s">
        <v>152</v>
      </c>
      <c r="GZ31" s="32">
        <f t="shared" si="30"/>
        <v>2210603.3199999998</v>
      </c>
      <c r="HA31" s="32">
        <f t="shared" si="31"/>
        <v>20927159.32</v>
      </c>
    </row>
    <row r="32" spans="1:209" ht="15" customHeight="1">
      <c r="A32" s="16">
        <v>34</v>
      </c>
      <c r="B32" s="43" t="s">
        <v>153</v>
      </c>
      <c r="C32" s="95"/>
      <c r="D32" s="96">
        <f t="shared" si="0"/>
        <v>929045.99500000011</v>
      </c>
      <c r="E32" s="96">
        <f t="shared" si="1"/>
        <v>0</v>
      </c>
      <c r="F32" s="97"/>
      <c r="G32" s="97">
        <f t="shared" si="32"/>
        <v>0</v>
      </c>
      <c r="H32" s="97">
        <f t="shared" si="33"/>
        <v>0</v>
      </c>
      <c r="I32" s="97">
        <f t="shared" si="7"/>
        <v>0</v>
      </c>
      <c r="J32" s="97">
        <f t="shared" si="34"/>
        <v>0</v>
      </c>
      <c r="K32" s="97">
        <f t="shared" si="8"/>
        <v>852</v>
      </c>
      <c r="L32" s="128">
        <f t="shared" si="3"/>
        <v>1000</v>
      </c>
      <c r="M32" s="128"/>
      <c r="N32" s="128">
        <f t="shared" si="4"/>
        <v>1220555.1999999997</v>
      </c>
      <c r="O32" s="129">
        <f t="shared" si="9"/>
        <v>2151453.1949999998</v>
      </c>
      <c r="P32" s="16"/>
      <c r="Q32" s="128">
        <f t="shared" si="10"/>
        <v>315125</v>
      </c>
      <c r="R32" s="30">
        <v>315125</v>
      </c>
      <c r="S32" s="128">
        <v>14023987</v>
      </c>
      <c r="T32" s="128">
        <v>4235244</v>
      </c>
      <c r="U32" s="53">
        <f t="shared" si="11"/>
        <v>18259231</v>
      </c>
      <c r="V32" s="44"/>
      <c r="W32" s="44"/>
      <c r="X32" s="44">
        <f t="shared" si="12"/>
        <v>0</v>
      </c>
      <c r="Y32" s="176">
        <f t="shared" si="13"/>
        <v>20725809.195</v>
      </c>
      <c r="Z32" s="43" t="s">
        <v>153</v>
      </c>
      <c r="AA32" s="98">
        <f t="shared" si="14"/>
        <v>0</v>
      </c>
      <c r="AB32" s="99">
        <f t="shared" si="15"/>
        <v>431753</v>
      </c>
      <c r="AC32" s="169">
        <f t="shared" si="16"/>
        <v>1329977.73</v>
      </c>
      <c r="AD32" s="169">
        <f t="shared" si="17"/>
        <v>401653.27</v>
      </c>
      <c r="AE32" s="32">
        <f t="shared" si="18"/>
        <v>0</v>
      </c>
      <c r="AF32">
        <f t="shared" si="19"/>
        <v>0</v>
      </c>
      <c r="AG32" s="44">
        <v>153000</v>
      </c>
      <c r="AH32" s="102">
        <f t="shared" si="20"/>
        <v>2316384</v>
      </c>
      <c r="AI32" s="103"/>
      <c r="AJ32" s="35">
        <v>966700</v>
      </c>
      <c r="AK32" s="16"/>
      <c r="AL32" s="107">
        <f t="shared" si="21"/>
        <v>966700</v>
      </c>
      <c r="AM32" s="136"/>
      <c r="AN32" s="105"/>
      <c r="AO32" s="109">
        <f t="shared" si="22"/>
        <v>24008893.195</v>
      </c>
      <c r="AP32" s="65" t="s">
        <v>153</v>
      </c>
      <c r="AQ32" s="88"/>
      <c r="AR32" s="65"/>
      <c r="AS32" s="65"/>
      <c r="AT32" s="29">
        <f t="shared" si="23"/>
        <v>0</v>
      </c>
      <c r="AU32" s="65"/>
      <c r="AV32" s="65"/>
      <c r="AW32" s="65"/>
      <c r="AX32" s="192"/>
      <c r="AY32" s="29">
        <f t="shared" si="24"/>
        <v>0</v>
      </c>
      <c r="AZ32" s="65" t="s">
        <v>153</v>
      </c>
      <c r="BA32" s="207">
        <v>183639.04000000001</v>
      </c>
      <c r="BB32" s="96">
        <v>0</v>
      </c>
      <c r="BC32" s="97"/>
      <c r="BD32" s="97"/>
      <c r="BE32" s="97"/>
      <c r="BF32" s="44">
        <v>0</v>
      </c>
      <c r="BG32" s="44">
        <v>852</v>
      </c>
      <c r="BH32" s="44">
        <v>1000</v>
      </c>
      <c r="BI32" s="53"/>
      <c r="BJ32" s="44">
        <v>1220555.1999999997</v>
      </c>
      <c r="BK32" s="245">
        <f t="shared" si="25"/>
        <v>1406046.2399999998</v>
      </c>
      <c r="BL32" s="97"/>
      <c r="BM32" s="31"/>
      <c r="BN32" s="47"/>
      <c r="BO32" s="47"/>
      <c r="BP32" s="47"/>
      <c r="BQ32" s="221"/>
      <c r="BR32" s="47"/>
      <c r="BS32" s="47"/>
      <c r="BT32" s="47"/>
      <c r="BU32" s="47"/>
      <c r="BV32" s="47"/>
      <c r="BW32" s="47"/>
      <c r="BX32" s="47"/>
      <c r="BY32" s="16"/>
      <c r="BZ32" s="16"/>
      <c r="CA32" s="16"/>
      <c r="CB32" s="169"/>
      <c r="CC32" s="16"/>
      <c r="CD32" s="169"/>
      <c r="CE32" s="16"/>
      <c r="CF32" s="16"/>
      <c r="CG32" s="31"/>
      <c r="CH32" s="31"/>
      <c r="CI32" s="31"/>
      <c r="CJ32" s="31"/>
      <c r="CK32" s="65"/>
      <c r="CL32" s="65"/>
      <c r="CM32" s="65"/>
      <c r="CN32" s="65"/>
      <c r="CO32" s="16"/>
      <c r="CP32" s="16"/>
      <c r="CQ32" s="16"/>
      <c r="CR32" s="16"/>
      <c r="CS32" s="16"/>
      <c r="CT32" s="16"/>
      <c r="CU32" s="16"/>
      <c r="CV32" s="228"/>
      <c r="CW32" s="31"/>
      <c r="CX32" s="16"/>
      <c r="CY32" s="16"/>
      <c r="CZ32" s="16"/>
      <c r="DA32" s="16"/>
      <c r="DB32" s="16"/>
      <c r="DC32" s="16"/>
      <c r="DD32" s="16"/>
      <c r="DE32" s="228"/>
      <c r="DF32" s="16"/>
      <c r="DG32" s="16"/>
      <c r="DH32" s="16"/>
      <c r="DI32" s="16"/>
      <c r="DJ32" s="16"/>
      <c r="DK32" s="207"/>
      <c r="DL32" s="228"/>
      <c r="DM32" s="16"/>
      <c r="DN32" s="16"/>
      <c r="DO32" s="16"/>
      <c r="DP32" s="207"/>
      <c r="DQ32" s="16"/>
      <c r="DR32" s="16"/>
      <c r="DS32" s="16"/>
      <c r="DT32" s="16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74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8">
        <f t="shared" si="5"/>
        <v>745406.95500000007</v>
      </c>
      <c r="FI32" s="44"/>
      <c r="FJ32" s="44"/>
      <c r="FK32" s="31"/>
      <c r="FL32" s="98"/>
      <c r="FM32" s="31"/>
      <c r="FN32" s="31">
        <v>745406.95500000007</v>
      </c>
      <c r="FO32" s="203">
        <f t="shared" si="26"/>
        <v>0</v>
      </c>
      <c r="FP32" s="98"/>
      <c r="FQ32" s="210"/>
      <c r="FR32" s="98"/>
      <c r="FS32" s="16">
        <f t="shared" si="27"/>
        <v>0</v>
      </c>
      <c r="FT32" s="98"/>
      <c r="FU32" s="98"/>
      <c r="FV32" s="199"/>
      <c r="FW32" s="98"/>
      <c r="FX32" s="98"/>
      <c r="FY32" s="47" t="s">
        <v>153</v>
      </c>
      <c r="FZ32" s="36">
        <f t="shared" si="6"/>
        <v>2469384</v>
      </c>
      <c r="GA32" s="36"/>
      <c r="GB32" s="35"/>
      <c r="GC32" s="35"/>
      <c r="GD32" s="78"/>
      <c r="GE32" s="38">
        <f t="shared" si="28"/>
        <v>431753</v>
      </c>
      <c r="GF32" s="96"/>
      <c r="GG32" s="96"/>
      <c r="GH32" s="96"/>
      <c r="GI32" s="96"/>
      <c r="GJ32" s="109">
        <f t="shared" si="29"/>
        <v>0</v>
      </c>
      <c r="GK32" s="31">
        <v>431753</v>
      </c>
      <c r="GL32" s="96"/>
      <c r="GM32" s="224"/>
      <c r="GN32" s="96"/>
      <c r="GO32" s="30"/>
      <c r="GP32" s="30">
        <v>1080000</v>
      </c>
      <c r="GQ32" s="30">
        <v>326160</v>
      </c>
      <c r="GR32" s="30">
        <v>189977.73</v>
      </c>
      <c r="GS32" s="30">
        <v>57373.26999999999</v>
      </c>
      <c r="GT32" s="30">
        <v>60000</v>
      </c>
      <c r="GU32" s="31">
        <v>18120</v>
      </c>
      <c r="GV32" s="30"/>
      <c r="GW32" s="30"/>
      <c r="GX32" s="16"/>
      <c r="GY32" s="65" t="s">
        <v>153</v>
      </c>
      <c r="GZ32" s="32">
        <f t="shared" si="30"/>
        <v>3863179.1949999998</v>
      </c>
      <c r="HA32" s="32">
        <f t="shared" si="31"/>
        <v>24008893.195</v>
      </c>
    </row>
    <row r="33" spans="1:210" ht="15" customHeight="1">
      <c r="A33" s="16">
        <v>36</v>
      </c>
      <c r="B33" s="43" t="s">
        <v>154</v>
      </c>
      <c r="C33" s="95"/>
      <c r="D33" s="96">
        <f t="shared" si="0"/>
        <v>1458191.7100000004</v>
      </c>
      <c r="E33" s="96">
        <f t="shared" si="1"/>
        <v>0</v>
      </c>
      <c r="F33" s="97"/>
      <c r="G33" s="97">
        <f t="shared" si="32"/>
        <v>0</v>
      </c>
      <c r="H33" s="97">
        <f t="shared" si="33"/>
        <v>0</v>
      </c>
      <c r="I33" s="97">
        <f t="shared" si="7"/>
        <v>0</v>
      </c>
      <c r="J33" s="97">
        <f t="shared" si="34"/>
        <v>17900</v>
      </c>
      <c r="K33" s="97">
        <f t="shared" si="8"/>
        <v>3380</v>
      </c>
      <c r="L33" s="128">
        <f t="shared" si="3"/>
        <v>1000</v>
      </c>
      <c r="M33" s="128"/>
      <c r="N33" s="128">
        <f t="shared" si="4"/>
        <v>1010311.23</v>
      </c>
      <c r="O33" s="129">
        <f t="shared" si="9"/>
        <v>2490782.9400000004</v>
      </c>
      <c r="P33" s="16"/>
      <c r="Q33" s="128">
        <f t="shared" si="10"/>
        <v>399500</v>
      </c>
      <c r="R33" s="30">
        <v>399500</v>
      </c>
      <c r="S33" s="128">
        <v>13434882</v>
      </c>
      <c r="T33" s="128">
        <v>4057335</v>
      </c>
      <c r="U33" s="53">
        <f t="shared" si="11"/>
        <v>17492217</v>
      </c>
      <c r="V33" s="44"/>
      <c r="W33" s="44"/>
      <c r="X33" s="44">
        <f t="shared" si="12"/>
        <v>0</v>
      </c>
      <c r="Y33" s="176">
        <f t="shared" si="13"/>
        <v>20382499.940000001</v>
      </c>
      <c r="Z33" s="43" t="s">
        <v>154</v>
      </c>
      <c r="AA33" s="98">
        <f t="shared" si="14"/>
        <v>0</v>
      </c>
      <c r="AB33" s="99">
        <f t="shared" si="15"/>
        <v>995040</v>
      </c>
      <c r="AC33" s="169">
        <f t="shared" si="16"/>
        <v>1329977.73</v>
      </c>
      <c r="AD33" s="169">
        <f t="shared" si="17"/>
        <v>401653.27</v>
      </c>
      <c r="AE33" s="32">
        <f t="shared" si="18"/>
        <v>0</v>
      </c>
      <c r="AF33">
        <f t="shared" si="19"/>
        <v>0</v>
      </c>
      <c r="AG33" s="44">
        <v>153000</v>
      </c>
      <c r="AH33" s="102">
        <f t="shared" si="20"/>
        <v>2879671</v>
      </c>
      <c r="AI33" s="103"/>
      <c r="AJ33" s="35">
        <v>134000</v>
      </c>
      <c r="AK33" s="16"/>
      <c r="AL33" s="107">
        <f t="shared" si="21"/>
        <v>134000</v>
      </c>
      <c r="AM33" s="136"/>
      <c r="AN33" s="105"/>
      <c r="AO33" s="109">
        <f t="shared" si="22"/>
        <v>23396170.940000001</v>
      </c>
      <c r="AP33" s="65" t="s">
        <v>154</v>
      </c>
      <c r="AQ33" s="88"/>
      <c r="AR33" s="65"/>
      <c r="AS33" s="65"/>
      <c r="AT33" s="29">
        <f t="shared" si="23"/>
        <v>0</v>
      </c>
      <c r="AU33" s="65"/>
      <c r="AV33" s="65"/>
      <c r="AW33" s="65"/>
      <c r="AX33" s="192"/>
      <c r="AY33" s="29">
        <f t="shared" si="24"/>
        <v>0</v>
      </c>
      <c r="AZ33" s="65" t="s">
        <v>154</v>
      </c>
      <c r="BA33" s="207">
        <v>214972.12</v>
      </c>
      <c r="BB33" s="96">
        <v>0</v>
      </c>
      <c r="BC33" s="97"/>
      <c r="BD33" s="97"/>
      <c r="BE33" s="97"/>
      <c r="BF33" s="44">
        <v>17900</v>
      </c>
      <c r="BG33" s="44">
        <v>3380</v>
      </c>
      <c r="BH33" s="44">
        <v>1000</v>
      </c>
      <c r="BI33" s="53"/>
      <c r="BJ33" s="44">
        <v>1010311.23</v>
      </c>
      <c r="BK33" s="245">
        <f t="shared" si="25"/>
        <v>1247563.3500000001</v>
      </c>
      <c r="BL33" s="97"/>
      <c r="BM33" s="31"/>
      <c r="BN33" s="42"/>
      <c r="BO33" s="42"/>
      <c r="BP33" s="42"/>
      <c r="BQ33" s="221"/>
      <c r="BR33" s="42"/>
      <c r="BS33" s="42"/>
      <c r="BT33" s="42"/>
      <c r="BU33" s="42"/>
      <c r="BV33" s="42"/>
      <c r="BW33" s="42"/>
      <c r="BX33" s="42"/>
      <c r="BY33" s="16"/>
      <c r="BZ33" s="16"/>
      <c r="CA33" s="16"/>
      <c r="CB33" s="169"/>
      <c r="CC33" s="16"/>
      <c r="CD33" s="169"/>
      <c r="CE33" s="16"/>
      <c r="CF33" s="16"/>
      <c r="CG33" s="31"/>
      <c r="CH33" s="31"/>
      <c r="CI33" s="31"/>
      <c r="CJ33" s="31"/>
      <c r="CK33" s="65"/>
      <c r="CL33" s="65"/>
      <c r="CM33" s="65"/>
      <c r="CN33" s="65"/>
      <c r="CO33" s="16"/>
      <c r="CP33" s="16"/>
      <c r="CQ33" s="16"/>
      <c r="CR33" s="16"/>
      <c r="CS33" s="16"/>
      <c r="CT33" s="16"/>
      <c r="CU33" s="16"/>
      <c r="CV33" s="228"/>
      <c r="CW33" s="31"/>
      <c r="CX33" s="16"/>
      <c r="CY33" s="16"/>
      <c r="CZ33" s="16"/>
      <c r="DA33" s="16"/>
      <c r="DB33" s="16"/>
      <c r="DC33" s="16"/>
      <c r="DD33" s="16"/>
      <c r="DE33" s="228"/>
      <c r="DF33" s="16"/>
      <c r="DG33" s="16"/>
      <c r="DH33" s="16"/>
      <c r="DI33" s="16"/>
      <c r="DJ33" s="16"/>
      <c r="DK33" s="207"/>
      <c r="DL33" s="228"/>
      <c r="DM33" s="16"/>
      <c r="DN33" s="16"/>
      <c r="DO33" s="16"/>
      <c r="DP33" s="207"/>
      <c r="DQ33" s="16"/>
      <c r="DR33" s="16"/>
      <c r="DS33" s="16"/>
      <c r="DT33" s="16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74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8">
        <f t="shared" si="5"/>
        <v>1243219.5900000003</v>
      </c>
      <c r="FI33" s="44"/>
      <c r="FJ33" s="44"/>
      <c r="FK33" s="194"/>
      <c r="FL33" s="98"/>
      <c r="FM33" s="31"/>
      <c r="FN33" s="31">
        <v>1243219.5900000003</v>
      </c>
      <c r="FO33" s="203">
        <f t="shared" si="26"/>
        <v>0</v>
      </c>
      <c r="FP33" s="98"/>
      <c r="FQ33" s="210"/>
      <c r="FR33" s="98"/>
      <c r="FS33" s="16">
        <f t="shared" si="27"/>
        <v>0</v>
      </c>
      <c r="FT33" s="98"/>
      <c r="FU33" s="98"/>
      <c r="FV33" s="199"/>
      <c r="FW33" s="98"/>
      <c r="FX33" s="98"/>
      <c r="FY33" s="42" t="s">
        <v>154</v>
      </c>
      <c r="FZ33" s="36">
        <f t="shared" si="6"/>
        <v>3032671</v>
      </c>
      <c r="GA33" s="36"/>
      <c r="GB33" s="35"/>
      <c r="GC33" s="35"/>
      <c r="GD33" s="78"/>
      <c r="GE33" s="38">
        <f t="shared" si="28"/>
        <v>995040</v>
      </c>
      <c r="GF33" s="96"/>
      <c r="GG33" s="96"/>
      <c r="GH33" s="96"/>
      <c r="GI33" s="96"/>
      <c r="GJ33" s="109">
        <f t="shared" si="29"/>
        <v>0</v>
      </c>
      <c r="GK33" s="31">
        <v>995040</v>
      </c>
      <c r="GL33" s="96"/>
      <c r="GM33" s="224"/>
      <c r="GN33" s="96"/>
      <c r="GO33" s="30"/>
      <c r="GP33" s="30">
        <v>1080000</v>
      </c>
      <c r="GQ33" s="30">
        <v>326160</v>
      </c>
      <c r="GR33" s="30">
        <v>189977.73</v>
      </c>
      <c r="GS33" s="30">
        <v>57373.26999999999</v>
      </c>
      <c r="GT33" s="30">
        <v>60000</v>
      </c>
      <c r="GU33" s="31">
        <v>18120</v>
      </c>
      <c r="GV33" s="30"/>
      <c r="GW33" s="30"/>
      <c r="GX33" s="16"/>
      <c r="GY33" s="65" t="s">
        <v>154</v>
      </c>
      <c r="GZ33" s="32">
        <f t="shared" si="30"/>
        <v>3997042.9400000004</v>
      </c>
      <c r="HA33" s="32">
        <f t="shared" si="31"/>
        <v>23396170.940000001</v>
      </c>
    </row>
    <row r="34" spans="1:210" ht="15" customHeight="1">
      <c r="A34" s="16">
        <v>37</v>
      </c>
      <c r="B34" s="43" t="s">
        <v>155</v>
      </c>
      <c r="C34" s="95"/>
      <c r="D34" s="96">
        <f t="shared" si="0"/>
        <v>2175400.67</v>
      </c>
      <c r="E34" s="96">
        <f t="shared" si="1"/>
        <v>0</v>
      </c>
      <c r="F34" s="97"/>
      <c r="G34" s="97">
        <f t="shared" si="32"/>
        <v>0</v>
      </c>
      <c r="H34" s="97">
        <f t="shared" si="33"/>
        <v>0</v>
      </c>
      <c r="I34" s="97">
        <f t="shared" si="7"/>
        <v>0</v>
      </c>
      <c r="J34" s="97">
        <f t="shared" si="34"/>
        <v>0</v>
      </c>
      <c r="K34" s="97">
        <f t="shared" si="8"/>
        <v>8116</v>
      </c>
      <c r="L34" s="128">
        <f t="shared" si="3"/>
        <v>1000</v>
      </c>
      <c r="M34" s="128"/>
      <c r="N34" s="128">
        <f t="shared" si="4"/>
        <v>2329270.9800000004</v>
      </c>
      <c r="O34" s="129">
        <f t="shared" si="9"/>
        <v>4513787.6500000004</v>
      </c>
      <c r="P34" s="16"/>
      <c r="Q34" s="128">
        <f t="shared" si="10"/>
        <v>775500</v>
      </c>
      <c r="R34" s="30">
        <v>775500</v>
      </c>
      <c r="S34" s="128">
        <v>20236097</v>
      </c>
      <c r="T34" s="128">
        <v>6111301</v>
      </c>
      <c r="U34" s="53">
        <f t="shared" si="11"/>
        <v>26347398</v>
      </c>
      <c r="V34" s="44"/>
      <c r="W34" s="44"/>
      <c r="X34" s="44">
        <f t="shared" si="12"/>
        <v>0</v>
      </c>
      <c r="Y34" s="176">
        <f t="shared" si="13"/>
        <v>31636685.649999999</v>
      </c>
      <c r="Z34" s="43" t="s">
        <v>155</v>
      </c>
      <c r="AA34" s="98">
        <f t="shared" si="14"/>
        <v>0</v>
      </c>
      <c r="AB34" s="99">
        <f t="shared" si="15"/>
        <v>897673</v>
      </c>
      <c r="AC34" s="169">
        <f t="shared" si="16"/>
        <v>1689985.33</v>
      </c>
      <c r="AD34" s="169">
        <f t="shared" si="17"/>
        <v>510375.57</v>
      </c>
      <c r="AE34" s="32">
        <f t="shared" si="18"/>
        <v>0</v>
      </c>
      <c r="AF34">
        <f t="shared" si="19"/>
        <v>0</v>
      </c>
      <c r="AG34" s="44">
        <v>252000</v>
      </c>
      <c r="AH34" s="102">
        <f t="shared" si="20"/>
        <v>3350033.9</v>
      </c>
      <c r="AI34" s="103"/>
      <c r="AJ34" s="35">
        <v>2501880</v>
      </c>
      <c r="AK34" s="16"/>
      <c r="AL34" s="107">
        <f t="shared" si="21"/>
        <v>2501880</v>
      </c>
      <c r="AM34" s="136"/>
      <c r="AN34" s="105"/>
      <c r="AO34" s="109">
        <f t="shared" si="22"/>
        <v>37488599.549999997</v>
      </c>
      <c r="AP34" s="65" t="s">
        <v>155</v>
      </c>
      <c r="AQ34" s="88"/>
      <c r="AR34" s="65"/>
      <c r="AS34" s="65"/>
      <c r="AT34" s="29">
        <f t="shared" si="23"/>
        <v>0</v>
      </c>
      <c r="AU34" s="65"/>
      <c r="AV34" s="65"/>
      <c r="AW34" s="65"/>
      <c r="AX34" s="192"/>
      <c r="AY34" s="29">
        <f t="shared" si="24"/>
        <v>0</v>
      </c>
      <c r="AZ34" s="65" t="s">
        <v>155</v>
      </c>
      <c r="BA34" s="207">
        <v>243953.19999999995</v>
      </c>
      <c r="BB34" s="96">
        <v>0</v>
      </c>
      <c r="BC34" s="97"/>
      <c r="BD34" s="97"/>
      <c r="BE34" s="97"/>
      <c r="BF34" s="44">
        <v>0</v>
      </c>
      <c r="BG34" s="44">
        <v>8116</v>
      </c>
      <c r="BH34" s="44">
        <v>1000</v>
      </c>
      <c r="BI34" s="53"/>
      <c r="BJ34" s="44">
        <v>2329270.9800000004</v>
      </c>
      <c r="BK34" s="245">
        <f t="shared" si="25"/>
        <v>2582340.1800000006</v>
      </c>
      <c r="BL34" s="97"/>
      <c r="BM34" s="31"/>
      <c r="BN34" s="42"/>
      <c r="BO34" s="42"/>
      <c r="BP34" s="42"/>
      <c r="BQ34" s="221"/>
      <c r="BR34" s="42"/>
      <c r="BS34" s="42"/>
      <c r="BT34" s="42"/>
      <c r="BU34" s="42"/>
      <c r="BV34" s="42"/>
      <c r="BW34" s="42"/>
      <c r="BX34" s="42"/>
      <c r="BY34" s="16"/>
      <c r="BZ34" s="16"/>
      <c r="CA34" s="16"/>
      <c r="CB34" s="169"/>
      <c r="CC34" s="16"/>
      <c r="CD34" s="169"/>
      <c r="CE34" s="16"/>
      <c r="CF34" s="16"/>
      <c r="CG34" s="31"/>
      <c r="CH34" s="31"/>
      <c r="CI34" s="31"/>
      <c r="CJ34" s="31"/>
      <c r="CK34" s="65"/>
      <c r="CL34" s="65"/>
      <c r="CM34" s="65"/>
      <c r="CN34" s="65"/>
      <c r="CO34" s="16"/>
      <c r="CP34" s="16"/>
      <c r="CQ34" s="16"/>
      <c r="CR34" s="16"/>
      <c r="CS34" s="16"/>
      <c r="CT34" s="16"/>
      <c r="CU34" s="16"/>
      <c r="CV34" s="228"/>
      <c r="CW34" s="31"/>
      <c r="CX34" s="16"/>
      <c r="CY34" s="16"/>
      <c r="CZ34" s="16"/>
      <c r="DA34" s="16"/>
      <c r="DB34" s="16"/>
      <c r="DC34" s="16"/>
      <c r="DD34" s="16"/>
      <c r="DE34" s="228"/>
      <c r="DF34" s="16"/>
      <c r="DG34" s="16"/>
      <c r="DH34" s="16"/>
      <c r="DI34" s="16"/>
      <c r="DJ34" s="16"/>
      <c r="DK34" s="207"/>
      <c r="DL34" s="228"/>
      <c r="DM34" s="16"/>
      <c r="DN34" s="16"/>
      <c r="DO34" s="16"/>
      <c r="DP34" s="207"/>
      <c r="DQ34" s="16"/>
      <c r="DR34" s="16"/>
      <c r="DS34" s="16"/>
      <c r="DT34" s="16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74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8">
        <f t="shared" si="5"/>
        <v>1931447.4699999997</v>
      </c>
      <c r="FI34" s="44"/>
      <c r="FJ34" s="44"/>
      <c r="FK34" s="185"/>
      <c r="FL34" s="98"/>
      <c r="FM34" s="31"/>
      <c r="FN34" s="31">
        <v>1931447.4699999997</v>
      </c>
      <c r="FO34" s="203">
        <f t="shared" si="26"/>
        <v>0</v>
      </c>
      <c r="FP34" s="98"/>
      <c r="FQ34" s="210"/>
      <c r="FR34" s="98"/>
      <c r="FS34" s="16">
        <f t="shared" si="27"/>
        <v>0</v>
      </c>
      <c r="FT34" s="98"/>
      <c r="FU34" s="98"/>
      <c r="FV34" s="199"/>
      <c r="FW34" s="98"/>
      <c r="FX34" s="98"/>
      <c r="FY34" s="42" t="s">
        <v>155</v>
      </c>
      <c r="FZ34" s="36">
        <f t="shared" si="6"/>
        <v>3602033.9</v>
      </c>
      <c r="GA34" s="36"/>
      <c r="GB34" s="35"/>
      <c r="GC34" s="35"/>
      <c r="GD34" s="78"/>
      <c r="GE34" s="38">
        <f t="shared" si="28"/>
        <v>897673</v>
      </c>
      <c r="GF34" s="96">
        <v>0</v>
      </c>
      <c r="GG34" s="96"/>
      <c r="GH34" s="96"/>
      <c r="GI34" s="96"/>
      <c r="GJ34" s="109">
        <f t="shared" si="29"/>
        <v>0</v>
      </c>
      <c r="GK34" s="31">
        <v>897673</v>
      </c>
      <c r="GL34" s="96"/>
      <c r="GM34" s="224"/>
      <c r="GN34" s="96"/>
      <c r="GO34" s="30"/>
      <c r="GP34" s="30">
        <v>1440000</v>
      </c>
      <c r="GQ34" s="30">
        <v>434880</v>
      </c>
      <c r="GR34" s="30">
        <v>189985.33</v>
      </c>
      <c r="GS34" s="30">
        <v>57375.570000000007</v>
      </c>
      <c r="GT34" s="30">
        <v>60000</v>
      </c>
      <c r="GU34" s="31">
        <v>18120</v>
      </c>
      <c r="GV34" s="30"/>
      <c r="GW34" s="30"/>
      <c r="GX34" s="16"/>
      <c r="GY34" s="65" t="s">
        <v>155</v>
      </c>
      <c r="GZ34" s="32">
        <f t="shared" si="30"/>
        <v>8679724.6500000004</v>
      </c>
      <c r="HA34" s="32">
        <f t="shared" si="31"/>
        <v>37488599.549999997</v>
      </c>
    </row>
    <row r="35" spans="1:210" ht="30" customHeight="1" thickBot="1">
      <c r="A35" s="16">
        <v>38</v>
      </c>
      <c r="B35" s="43" t="s">
        <v>156</v>
      </c>
      <c r="C35" s="95"/>
      <c r="D35" s="96">
        <f t="shared" si="0"/>
        <v>805769.52</v>
      </c>
      <c r="E35" s="96">
        <f t="shared" si="1"/>
        <v>0</v>
      </c>
      <c r="F35" s="97"/>
      <c r="G35" s="97">
        <f t="shared" si="32"/>
        <v>0</v>
      </c>
      <c r="H35" s="97">
        <f t="shared" si="33"/>
        <v>0</v>
      </c>
      <c r="I35" s="97">
        <f t="shared" si="7"/>
        <v>0</v>
      </c>
      <c r="J35" s="97">
        <f t="shared" si="34"/>
        <v>0</v>
      </c>
      <c r="K35" s="97">
        <f t="shared" si="8"/>
        <v>4856</v>
      </c>
      <c r="L35" s="128">
        <f t="shared" si="3"/>
        <v>1240</v>
      </c>
      <c r="M35" s="128"/>
      <c r="N35" s="128">
        <f t="shared" si="4"/>
        <v>337210.24</v>
      </c>
      <c r="O35" s="129">
        <f t="shared" si="9"/>
        <v>1149075.76</v>
      </c>
      <c r="P35" s="16"/>
      <c r="Q35" s="128">
        <f t="shared" si="10"/>
        <v>323375</v>
      </c>
      <c r="R35" s="30">
        <v>323375</v>
      </c>
      <c r="S35" s="128">
        <v>15292144</v>
      </c>
      <c r="T35" s="128">
        <v>4618228.1499999985</v>
      </c>
      <c r="U35" s="53">
        <f t="shared" si="11"/>
        <v>19910372.149999999</v>
      </c>
      <c r="V35" s="44"/>
      <c r="W35" s="44"/>
      <c r="X35" s="44">
        <f t="shared" si="12"/>
        <v>0</v>
      </c>
      <c r="Y35" s="176">
        <f t="shared" si="13"/>
        <v>21382822.91</v>
      </c>
      <c r="Z35" s="43" t="s">
        <v>156</v>
      </c>
      <c r="AA35" s="98">
        <f t="shared" si="14"/>
        <v>0</v>
      </c>
      <c r="AB35" s="99">
        <f t="shared" si="15"/>
        <v>662937</v>
      </c>
      <c r="AC35" s="169">
        <f t="shared" si="16"/>
        <v>1200000</v>
      </c>
      <c r="AD35" s="169">
        <f t="shared" si="17"/>
        <v>362400</v>
      </c>
      <c r="AE35" s="32">
        <f t="shared" si="18"/>
        <v>0</v>
      </c>
      <c r="AF35">
        <f t="shared" si="19"/>
        <v>0</v>
      </c>
      <c r="AG35" s="44">
        <v>171000</v>
      </c>
      <c r="AH35" s="102">
        <f t="shared" si="20"/>
        <v>2396337</v>
      </c>
      <c r="AI35" s="103"/>
      <c r="AJ35" s="35">
        <v>880580</v>
      </c>
      <c r="AK35" s="16"/>
      <c r="AL35" s="96">
        <f t="shared" si="21"/>
        <v>880580</v>
      </c>
      <c r="AM35" s="136"/>
      <c r="AN35" s="105"/>
      <c r="AO35" s="109">
        <f t="shared" si="22"/>
        <v>24659739.91</v>
      </c>
      <c r="AP35" s="65" t="s">
        <v>156</v>
      </c>
      <c r="AQ35" s="88"/>
      <c r="AR35" s="65"/>
      <c r="AS35" s="65"/>
      <c r="AT35" s="29">
        <f t="shared" si="23"/>
        <v>0</v>
      </c>
      <c r="AU35" s="65"/>
      <c r="AV35" s="65"/>
      <c r="AW35" s="65"/>
      <c r="AX35" s="192"/>
      <c r="AY35" s="29">
        <f t="shared" si="24"/>
        <v>0</v>
      </c>
      <c r="AZ35" s="65" t="s">
        <v>156</v>
      </c>
      <c r="BA35" s="207">
        <v>253453.19999999995</v>
      </c>
      <c r="BB35" s="96">
        <v>0</v>
      </c>
      <c r="BC35" s="97"/>
      <c r="BD35" s="97"/>
      <c r="BE35" s="97"/>
      <c r="BF35" s="96">
        <v>0</v>
      </c>
      <c r="BG35" s="44">
        <v>4856</v>
      </c>
      <c r="BH35" s="44">
        <v>1240</v>
      </c>
      <c r="BI35" s="53"/>
      <c r="BJ35" s="44">
        <v>337210.24</v>
      </c>
      <c r="BK35" s="245">
        <f t="shared" si="25"/>
        <v>596759.43999999994</v>
      </c>
      <c r="BL35" s="97"/>
      <c r="BM35" s="31"/>
      <c r="BN35" s="47"/>
      <c r="BO35" s="47"/>
      <c r="BP35" s="47"/>
      <c r="BQ35" s="221"/>
      <c r="BR35" s="47"/>
      <c r="BS35" s="47"/>
      <c r="BT35" s="47"/>
      <c r="BU35" s="47"/>
      <c r="BV35" s="47"/>
      <c r="BW35" s="47"/>
      <c r="BX35" s="47"/>
      <c r="BY35" s="16"/>
      <c r="BZ35" s="16"/>
      <c r="CA35" s="16"/>
      <c r="CB35" s="169"/>
      <c r="CC35" s="16"/>
      <c r="CD35" s="169"/>
      <c r="CE35" s="16"/>
      <c r="CF35" s="16"/>
      <c r="CG35" s="31"/>
      <c r="CH35" s="31"/>
      <c r="CI35" s="31"/>
      <c r="CJ35" s="31"/>
      <c r="CK35" s="65"/>
      <c r="CL35" s="65"/>
      <c r="CM35" s="65"/>
      <c r="CN35" s="65"/>
      <c r="CO35" s="16"/>
      <c r="CP35" s="16"/>
      <c r="CQ35" s="16"/>
      <c r="CR35" s="16"/>
      <c r="CS35" s="16"/>
      <c r="CT35" s="16"/>
      <c r="CU35" s="16"/>
      <c r="CV35" s="228"/>
      <c r="CW35" s="31"/>
      <c r="CX35" s="16"/>
      <c r="CY35" s="16"/>
      <c r="CZ35" s="16"/>
      <c r="DA35" s="16"/>
      <c r="DB35" s="16"/>
      <c r="DC35" s="16"/>
      <c r="DD35" s="31"/>
      <c r="DE35" s="228"/>
      <c r="DF35" s="31"/>
      <c r="DG35" s="31"/>
      <c r="DH35" s="31"/>
      <c r="DI35" s="31"/>
      <c r="DJ35" s="31"/>
      <c r="DK35" s="207"/>
      <c r="DL35" s="228"/>
      <c r="DM35" s="31"/>
      <c r="DN35" s="31"/>
      <c r="DO35" s="31"/>
      <c r="DP35" s="207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45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8">
        <f t="shared" si="5"/>
        <v>552316.32000000007</v>
      </c>
      <c r="FI35" s="44"/>
      <c r="FJ35" s="44"/>
      <c r="FK35" s="31"/>
      <c r="FL35" s="16"/>
      <c r="FM35" s="31"/>
      <c r="FN35" s="31">
        <v>552316.32000000007</v>
      </c>
      <c r="FO35" s="203">
        <f t="shared" si="26"/>
        <v>0</v>
      </c>
      <c r="FP35" s="98"/>
      <c r="FQ35" s="210"/>
      <c r="FR35" s="16"/>
      <c r="FS35" s="16">
        <f t="shared" si="27"/>
        <v>0</v>
      </c>
      <c r="FT35" s="16"/>
      <c r="FU35" s="16"/>
      <c r="FV35" s="198"/>
      <c r="FW35" s="16"/>
      <c r="FX35" s="16"/>
      <c r="FY35" s="47" t="s">
        <v>156</v>
      </c>
      <c r="FZ35" s="36">
        <f t="shared" si="6"/>
        <v>2567337</v>
      </c>
      <c r="GA35" s="36"/>
      <c r="GB35" s="35"/>
      <c r="GC35" s="35"/>
      <c r="GD35" s="78"/>
      <c r="GE35" s="38">
        <f t="shared" si="28"/>
        <v>662937</v>
      </c>
      <c r="GF35" s="96"/>
      <c r="GG35" s="96"/>
      <c r="GH35" s="96"/>
      <c r="GI35" s="96"/>
      <c r="GJ35" s="109">
        <f t="shared" si="29"/>
        <v>0</v>
      </c>
      <c r="GK35" s="31">
        <v>662937</v>
      </c>
      <c r="GL35" s="96"/>
      <c r="GM35" s="224"/>
      <c r="GN35" s="96"/>
      <c r="GO35" s="30"/>
      <c r="GP35" s="30">
        <v>1200000</v>
      </c>
      <c r="GQ35" s="30">
        <v>362400</v>
      </c>
      <c r="GR35" s="30"/>
      <c r="GS35" s="30"/>
      <c r="GT35" s="30"/>
      <c r="GU35" s="31"/>
      <c r="GV35" s="30"/>
      <c r="GW35" s="30"/>
      <c r="GX35" s="16"/>
      <c r="GY35" s="65" t="s">
        <v>156</v>
      </c>
      <c r="GZ35" s="32">
        <f t="shared" si="30"/>
        <v>3009871.76</v>
      </c>
      <c r="HA35" s="32">
        <f t="shared" si="31"/>
        <v>24659739.91</v>
      </c>
    </row>
    <row r="36" spans="1:210" ht="15" thickBot="1">
      <c r="A36" s="48"/>
      <c r="B36" s="49" t="s">
        <v>120</v>
      </c>
      <c r="C36" s="50"/>
      <c r="D36" s="96">
        <f>SUM(D3:D35)</f>
        <v>64433289</v>
      </c>
      <c r="E36" s="96">
        <f t="shared" si="1"/>
        <v>98535.6</v>
      </c>
      <c r="F36" s="96">
        <f t="shared" ref="F36:M36" si="35">SUM(F3:F35)</f>
        <v>0</v>
      </c>
      <c r="G36" s="96">
        <f t="shared" si="35"/>
        <v>0</v>
      </c>
      <c r="H36" s="96">
        <f t="shared" si="35"/>
        <v>0</v>
      </c>
      <c r="I36" s="96">
        <f t="shared" si="35"/>
        <v>0</v>
      </c>
      <c r="J36" s="97">
        <f t="shared" si="34"/>
        <v>2725371.67</v>
      </c>
      <c r="K36" s="97">
        <f>BG36+CC36+CQ36+DA36+EE36+EL36+EU36+FA36+FF36+CF36+DH36+DS36+EP36</f>
        <v>198444</v>
      </c>
      <c r="L36" s="128">
        <f t="shared" si="3"/>
        <v>38160</v>
      </c>
      <c r="M36" s="96">
        <f t="shared" si="35"/>
        <v>0</v>
      </c>
      <c r="N36" s="128">
        <f t="shared" si="4"/>
        <v>33842295.069999993</v>
      </c>
      <c r="O36" s="129">
        <f>SUM(D36:N36)</f>
        <v>101336095.33999999</v>
      </c>
      <c r="P36" s="16">
        <f>SUM(P3:P35)</f>
        <v>0</v>
      </c>
      <c r="Q36" s="128">
        <f t="shared" si="10"/>
        <v>18134000</v>
      </c>
      <c r="R36" s="53">
        <f t="shared" ref="R36:W36" si="36">SUM(R3:R35)</f>
        <v>18134000</v>
      </c>
      <c r="S36" s="53">
        <f t="shared" si="36"/>
        <v>620082474</v>
      </c>
      <c r="T36" s="53">
        <f t="shared" si="36"/>
        <v>187264907.15000001</v>
      </c>
      <c r="U36" s="128">
        <f t="shared" si="36"/>
        <v>807347381.14999998</v>
      </c>
      <c r="V36" s="128">
        <f t="shared" si="36"/>
        <v>0</v>
      </c>
      <c r="W36" s="128">
        <f t="shared" si="36"/>
        <v>0</v>
      </c>
      <c r="X36" s="44">
        <f t="shared" si="12"/>
        <v>0</v>
      </c>
      <c r="Y36" s="176">
        <f t="shared" si="13"/>
        <v>926817476.49000001</v>
      </c>
      <c r="Z36" s="33"/>
      <c r="AA36" s="98">
        <f t="shared" si="14"/>
        <v>0</v>
      </c>
      <c r="AB36">
        <f t="shared" ref="AB36:AN36" si="37">SUM(AB3:AB35)</f>
        <v>38034616.939999998</v>
      </c>
      <c r="AC36">
        <f t="shared" si="37"/>
        <v>55649539.929999977</v>
      </c>
      <c r="AD36">
        <f t="shared" si="37"/>
        <v>16806160.969999991</v>
      </c>
      <c r="AE36" s="32">
        <f t="shared" si="18"/>
        <v>33388782.75</v>
      </c>
      <c r="AF36">
        <f t="shared" si="19"/>
        <v>0</v>
      </c>
      <c r="AG36">
        <f>SUM(AG3:AG35)</f>
        <v>7263000</v>
      </c>
      <c r="AH36" s="36">
        <f t="shared" si="37"/>
        <v>146567633.65000001</v>
      </c>
      <c r="AI36">
        <f t="shared" si="37"/>
        <v>0</v>
      </c>
      <c r="AJ36" s="31">
        <f>SUM(AJ3:AJ35)</f>
        <v>33718420</v>
      </c>
      <c r="AK36" s="31">
        <f>SUM(AK3:AK35)</f>
        <v>0</v>
      </c>
      <c r="AL36">
        <f t="shared" si="37"/>
        <v>33718420</v>
      </c>
      <c r="AM36">
        <f t="shared" si="37"/>
        <v>0</v>
      </c>
      <c r="AN36">
        <f t="shared" si="37"/>
        <v>0</v>
      </c>
      <c r="AO36" s="36">
        <f>SUM(AO3:AO35)</f>
        <v>1107103530.1400003</v>
      </c>
      <c r="AP36" s="36"/>
      <c r="AQ36" s="16">
        <f>SUM(AQ3:AQ35)</f>
        <v>0</v>
      </c>
      <c r="AR36" s="36"/>
      <c r="AS36" s="36"/>
      <c r="AT36" s="36"/>
      <c r="AU36" s="36"/>
      <c r="AV36" s="36"/>
      <c r="AW36" s="36">
        <f>SUM(AW3:AW35)</f>
        <v>0</v>
      </c>
      <c r="AX36" s="36">
        <f>SUM(AX3:AX35)</f>
        <v>0</v>
      </c>
      <c r="AY36" s="36">
        <f>SUM(AY3:AY35)</f>
        <v>0</v>
      </c>
      <c r="AZ36" s="36"/>
      <c r="BA36" s="30">
        <f t="shared" ref="BA36:BJ36" si="38">SUM(BA3:BA35)</f>
        <v>10330843.449999997</v>
      </c>
      <c r="BB36" s="30">
        <f t="shared" si="38"/>
        <v>98535.6</v>
      </c>
      <c r="BC36" s="30">
        <f t="shared" si="38"/>
        <v>0</v>
      </c>
      <c r="BD36" s="30">
        <f t="shared" si="38"/>
        <v>0</v>
      </c>
      <c r="BE36" s="30">
        <f t="shared" si="38"/>
        <v>0</v>
      </c>
      <c r="BF36" s="30">
        <f t="shared" si="38"/>
        <v>2725371.67</v>
      </c>
      <c r="BG36" s="30">
        <f t="shared" si="38"/>
        <v>198444</v>
      </c>
      <c r="BH36" s="114">
        <f t="shared" si="38"/>
        <v>38160</v>
      </c>
      <c r="BI36" s="114">
        <f t="shared" si="38"/>
        <v>0</v>
      </c>
      <c r="BJ36" s="31">
        <f t="shared" si="38"/>
        <v>33842295.069999993</v>
      </c>
      <c r="BK36" s="245">
        <f t="shared" si="25"/>
        <v>47233649.789999992</v>
      </c>
      <c r="BL36" s="31"/>
      <c r="BM36" s="36">
        <f t="shared" ref="BM36:BP36" si="39">SUM(BM3:BM35)</f>
        <v>0</v>
      </c>
      <c r="BN36" s="36">
        <f t="shared" si="39"/>
        <v>0</v>
      </c>
      <c r="BO36" s="36">
        <f t="shared" si="39"/>
        <v>0</v>
      </c>
      <c r="BP36" s="36">
        <f t="shared" si="39"/>
        <v>0</v>
      </c>
      <c r="BQ36" s="31">
        <f>SUM(BQ3:BQ35)</f>
        <v>0</v>
      </c>
      <c r="BR36" s="31">
        <f t="shared" ref="BR36:EC36" si="40">SUM(BR3:BR35)</f>
        <v>0</v>
      </c>
      <c r="BS36" s="31">
        <f t="shared" si="40"/>
        <v>0</v>
      </c>
      <c r="BT36" s="31">
        <f t="shared" si="40"/>
        <v>0</v>
      </c>
      <c r="BU36" s="31">
        <f t="shared" si="40"/>
        <v>0</v>
      </c>
      <c r="BV36" s="31">
        <f t="shared" si="40"/>
        <v>0</v>
      </c>
      <c r="BW36" s="31">
        <f t="shared" si="40"/>
        <v>0</v>
      </c>
      <c r="BX36" s="31">
        <f t="shared" si="40"/>
        <v>0</v>
      </c>
      <c r="BY36" s="31">
        <f t="shared" si="40"/>
        <v>0</v>
      </c>
      <c r="BZ36" s="31">
        <f t="shared" si="40"/>
        <v>0</v>
      </c>
      <c r="CA36" s="31">
        <f t="shared" si="40"/>
        <v>0</v>
      </c>
      <c r="CB36" s="31">
        <f t="shared" si="40"/>
        <v>0</v>
      </c>
      <c r="CC36" s="31">
        <f t="shared" si="40"/>
        <v>0</v>
      </c>
      <c r="CD36" s="31">
        <f t="shared" si="40"/>
        <v>0</v>
      </c>
      <c r="CE36" s="31">
        <f t="shared" si="40"/>
        <v>0</v>
      </c>
      <c r="CF36" s="31">
        <f t="shared" si="40"/>
        <v>0</v>
      </c>
      <c r="CG36" s="31">
        <f t="shared" si="40"/>
        <v>0</v>
      </c>
      <c r="CH36" s="31">
        <f t="shared" si="40"/>
        <v>0</v>
      </c>
      <c r="CI36" s="31">
        <f t="shared" si="40"/>
        <v>0</v>
      </c>
      <c r="CJ36" s="31">
        <f t="shared" si="40"/>
        <v>0</v>
      </c>
      <c r="CK36" s="31">
        <f t="shared" si="40"/>
        <v>0</v>
      </c>
      <c r="CL36" s="31">
        <f t="shared" si="40"/>
        <v>0</v>
      </c>
      <c r="CM36" s="31">
        <f t="shared" si="40"/>
        <v>0</v>
      </c>
      <c r="CN36" s="31">
        <f t="shared" si="40"/>
        <v>0</v>
      </c>
      <c r="CO36" s="31">
        <f t="shared" si="40"/>
        <v>0</v>
      </c>
      <c r="CP36" s="31">
        <f t="shared" si="40"/>
        <v>0</v>
      </c>
      <c r="CQ36" s="31">
        <f t="shared" si="40"/>
        <v>0</v>
      </c>
      <c r="CR36" s="31">
        <f t="shared" si="40"/>
        <v>0</v>
      </c>
      <c r="CS36" s="31">
        <f t="shared" si="40"/>
        <v>0</v>
      </c>
      <c r="CT36" s="31">
        <f t="shared" si="40"/>
        <v>0</v>
      </c>
      <c r="CU36" s="31">
        <f t="shared" si="40"/>
        <v>0</v>
      </c>
      <c r="CV36" s="31">
        <f t="shared" si="40"/>
        <v>0</v>
      </c>
      <c r="CW36" s="31">
        <f t="shared" si="40"/>
        <v>0</v>
      </c>
      <c r="CX36" s="31">
        <f t="shared" si="40"/>
        <v>0</v>
      </c>
      <c r="CY36" s="31">
        <f t="shared" si="40"/>
        <v>0</v>
      </c>
      <c r="CZ36" s="31">
        <f t="shared" si="40"/>
        <v>0</v>
      </c>
      <c r="DA36" s="31">
        <f t="shared" si="40"/>
        <v>0</v>
      </c>
      <c r="DB36" s="31">
        <f t="shared" si="40"/>
        <v>0</v>
      </c>
      <c r="DC36" s="31">
        <f t="shared" si="40"/>
        <v>0</v>
      </c>
      <c r="DD36" s="31">
        <f t="shared" si="40"/>
        <v>0</v>
      </c>
      <c r="DE36" s="31">
        <f t="shared" si="40"/>
        <v>0</v>
      </c>
      <c r="DF36" s="31">
        <f t="shared" si="40"/>
        <v>0</v>
      </c>
      <c r="DG36" s="31">
        <f t="shared" si="40"/>
        <v>0</v>
      </c>
      <c r="DH36" s="31">
        <f t="shared" si="40"/>
        <v>0</v>
      </c>
      <c r="DI36" s="31">
        <f t="shared" si="40"/>
        <v>0</v>
      </c>
      <c r="DJ36" s="31">
        <f t="shared" si="40"/>
        <v>0</v>
      </c>
      <c r="DK36" s="31">
        <f t="shared" si="40"/>
        <v>0</v>
      </c>
      <c r="DL36" s="31">
        <f t="shared" si="40"/>
        <v>0</v>
      </c>
      <c r="DM36" s="31">
        <f t="shared" si="40"/>
        <v>0</v>
      </c>
      <c r="DN36" s="31">
        <f t="shared" si="40"/>
        <v>0</v>
      </c>
      <c r="DO36" s="31">
        <f t="shared" si="40"/>
        <v>0</v>
      </c>
      <c r="DP36" s="31">
        <f t="shared" si="40"/>
        <v>0</v>
      </c>
      <c r="DQ36" s="31">
        <f t="shared" si="40"/>
        <v>0</v>
      </c>
      <c r="DR36" s="31">
        <f t="shared" si="40"/>
        <v>0</v>
      </c>
      <c r="DS36" s="31">
        <f t="shared" si="40"/>
        <v>0</v>
      </c>
      <c r="DT36" s="31">
        <f t="shared" si="40"/>
        <v>0</v>
      </c>
      <c r="DU36" s="31">
        <f t="shared" si="40"/>
        <v>0</v>
      </c>
      <c r="DV36" s="31">
        <f t="shared" si="40"/>
        <v>0</v>
      </c>
      <c r="DW36" s="31">
        <f t="shared" si="40"/>
        <v>0</v>
      </c>
      <c r="DX36" s="31">
        <f t="shared" si="40"/>
        <v>0</v>
      </c>
      <c r="DY36" s="31">
        <f t="shared" si="40"/>
        <v>0</v>
      </c>
      <c r="DZ36" s="31">
        <f t="shared" si="40"/>
        <v>0</v>
      </c>
      <c r="EA36" s="31">
        <f t="shared" si="40"/>
        <v>0</v>
      </c>
      <c r="EB36" s="31">
        <f t="shared" si="40"/>
        <v>0</v>
      </c>
      <c r="EC36" s="31">
        <f t="shared" si="40"/>
        <v>0</v>
      </c>
      <c r="ED36" s="31">
        <f t="shared" ref="ED36:EV36" si="41">SUM(ED3:ED35)</f>
        <v>0</v>
      </c>
      <c r="EE36" s="31">
        <f t="shared" si="41"/>
        <v>0</v>
      </c>
      <c r="EF36" s="31">
        <f t="shared" si="41"/>
        <v>0</v>
      </c>
      <c r="EG36" s="31">
        <f t="shared" si="41"/>
        <v>0</v>
      </c>
      <c r="EH36" s="31">
        <f t="shared" si="41"/>
        <v>0</v>
      </c>
      <c r="EI36" s="31">
        <f t="shared" si="41"/>
        <v>0</v>
      </c>
      <c r="EJ36" s="31">
        <f t="shared" si="41"/>
        <v>0</v>
      </c>
      <c r="EK36" s="31">
        <f t="shared" si="41"/>
        <v>0</v>
      </c>
      <c r="EL36" s="31">
        <f t="shared" si="41"/>
        <v>0</v>
      </c>
      <c r="EM36" s="31">
        <f t="shared" si="41"/>
        <v>0</v>
      </c>
      <c r="EN36" s="31">
        <f t="shared" si="41"/>
        <v>0</v>
      </c>
      <c r="EO36" s="31">
        <f t="shared" si="41"/>
        <v>0</v>
      </c>
      <c r="EP36" s="31">
        <f t="shared" si="41"/>
        <v>0</v>
      </c>
      <c r="EQ36" s="31">
        <f t="shared" si="41"/>
        <v>0</v>
      </c>
      <c r="ER36" s="31">
        <f t="shared" si="41"/>
        <v>0</v>
      </c>
      <c r="ES36" s="31">
        <f t="shared" si="41"/>
        <v>0</v>
      </c>
      <c r="ET36" s="31">
        <f t="shared" si="41"/>
        <v>0</v>
      </c>
      <c r="EU36" s="31">
        <f t="shared" si="41"/>
        <v>0</v>
      </c>
      <c r="EV36" s="31">
        <f t="shared" si="41"/>
        <v>0</v>
      </c>
      <c r="EW36" s="36">
        <f t="shared" ref="EW36:FA36" si="42">SUM(EW3:EW35)</f>
        <v>0</v>
      </c>
      <c r="EX36" s="36">
        <f t="shared" si="42"/>
        <v>0</v>
      </c>
      <c r="EY36" s="36">
        <f t="shared" si="42"/>
        <v>0</v>
      </c>
      <c r="EZ36" s="36">
        <f t="shared" si="42"/>
        <v>0</v>
      </c>
      <c r="FA36" s="36">
        <f t="shared" si="42"/>
        <v>0</v>
      </c>
      <c r="FB36" s="36">
        <f t="shared" ref="FB36:FG36" si="43">SUM(FB3:FB35)</f>
        <v>0</v>
      </c>
      <c r="FC36" s="36">
        <f t="shared" si="43"/>
        <v>0</v>
      </c>
      <c r="FD36" s="36">
        <f t="shared" si="43"/>
        <v>0</v>
      </c>
      <c r="FE36" s="36">
        <f t="shared" si="43"/>
        <v>0</v>
      </c>
      <c r="FF36" s="36">
        <f t="shared" si="43"/>
        <v>0</v>
      </c>
      <c r="FG36" s="36">
        <f t="shared" si="43"/>
        <v>0</v>
      </c>
      <c r="FH36" s="38">
        <f t="shared" si="5"/>
        <v>54102445.550000012</v>
      </c>
      <c r="FI36" s="183">
        <f>SUM(FI3:FI35)</f>
        <v>0</v>
      </c>
      <c r="FJ36" s="183">
        <f>SUM(FJ3:FJ35)</f>
        <v>0</v>
      </c>
      <c r="FK36" s="30">
        <f>SUM(FK3:FK35)</f>
        <v>0</v>
      </c>
      <c r="FL36" s="30">
        <f t="shared" ref="FL36:FN36" si="44">SUM(FL3:FL35)</f>
        <v>0</v>
      </c>
      <c r="FM36" s="30">
        <f t="shared" si="44"/>
        <v>0</v>
      </c>
      <c r="FN36" s="30">
        <f t="shared" si="44"/>
        <v>54102445.550000012</v>
      </c>
      <c r="FO36" s="203">
        <f t="shared" si="26"/>
        <v>0</v>
      </c>
      <c r="FP36" s="23">
        <f>SUM(FP3:FP35)</f>
        <v>0</v>
      </c>
      <c r="FQ36" s="240">
        <f>SUM(FQ3:FQ34)</f>
        <v>0</v>
      </c>
      <c r="FR36" s="23"/>
      <c r="FS36" s="16">
        <f t="shared" si="27"/>
        <v>0</v>
      </c>
      <c r="FT36" s="23">
        <f>SUM(FT4:FT35)</f>
        <v>0</v>
      </c>
      <c r="FU36" s="23">
        <f>SUM(FU3:FU35)</f>
        <v>0</v>
      </c>
      <c r="FV36" s="202">
        <f>SUM(FV3:FV35)</f>
        <v>0</v>
      </c>
      <c r="FW36" s="170"/>
      <c r="FX36" s="170"/>
      <c r="FY36" s="36"/>
      <c r="FZ36" s="36">
        <f t="shared" si="6"/>
        <v>153929169.25</v>
      </c>
      <c r="GA36" s="36"/>
      <c r="GB36" s="35">
        <f>SUM(GB3:GB35)</f>
        <v>0</v>
      </c>
      <c r="GC36" s="35">
        <f>SUM(GC3:GC35)</f>
        <v>0</v>
      </c>
      <c r="GD36" s="39">
        <f>SUM(GD3:GD35)</f>
        <v>0</v>
      </c>
      <c r="GE36" s="38">
        <f t="shared" si="28"/>
        <v>38034616.939999998</v>
      </c>
      <c r="GF36" s="30">
        <f>SUM(GF3:GF35)</f>
        <v>23432590</v>
      </c>
      <c r="GG36" s="30">
        <f>SUM(GG3:GG35)</f>
        <v>5381725.8099999996</v>
      </c>
      <c r="GH36" s="30">
        <f>SUM(GH3:GH35)</f>
        <v>4574466.9400000004</v>
      </c>
      <c r="GI36" s="16"/>
      <c r="GJ36" s="109">
        <f t="shared" si="29"/>
        <v>33388782.75</v>
      </c>
      <c r="GK36">
        <f>SUM(GK3:GK35)</f>
        <v>33460150</v>
      </c>
      <c r="GL36">
        <f t="shared" ref="GL36:GU36" si="45">SUM(GL3:GL35)</f>
        <v>0</v>
      </c>
      <c r="GM36">
        <f t="shared" si="45"/>
        <v>0</v>
      </c>
      <c r="GN36">
        <f t="shared" si="45"/>
        <v>0</v>
      </c>
      <c r="GO36">
        <f t="shared" si="45"/>
        <v>0</v>
      </c>
      <c r="GP36">
        <f t="shared" si="45"/>
        <v>50400000</v>
      </c>
      <c r="GQ36">
        <f t="shared" si="45"/>
        <v>15220800</v>
      </c>
      <c r="GR36">
        <f t="shared" si="45"/>
        <v>3989539.93</v>
      </c>
      <c r="GS36">
        <f t="shared" si="45"/>
        <v>1204840.9700000002</v>
      </c>
      <c r="GT36">
        <f t="shared" si="45"/>
        <v>1260000</v>
      </c>
      <c r="GU36">
        <f t="shared" si="45"/>
        <v>380520</v>
      </c>
      <c r="GV36" s="30">
        <f>SUM(GV4:GV35)</f>
        <v>0</v>
      </c>
      <c r="GW36" s="30">
        <f>SUM(GW4:GW35)</f>
        <v>0</v>
      </c>
      <c r="GX36" s="16"/>
      <c r="HA36" s="32"/>
      <c r="HB36">
        <f>SUM(HC3:HC35)</f>
        <v>0</v>
      </c>
    </row>
    <row r="37" spans="1:210" ht="15.6">
      <c r="M37" s="128"/>
      <c r="U37" s="36">
        <f>U36+O36+R36</f>
        <v>926817476.49000001</v>
      </c>
      <c r="V37" s="36"/>
      <c r="W37" s="36"/>
      <c r="X37" s="36"/>
      <c r="AA37" s="34"/>
      <c r="AF37">
        <f>AF36+AA36</f>
        <v>0</v>
      </c>
      <c r="AG37" s="51"/>
      <c r="AH37">
        <v>178146581.02000001</v>
      </c>
      <c r="AL37" s="34"/>
      <c r="AM37" s="34"/>
      <c r="AN37" s="34"/>
      <c r="AO37" s="36"/>
      <c r="BK37">
        <v>47233649.789999999</v>
      </c>
      <c r="FK37" s="16"/>
      <c r="FQ37">
        <f>FQ36+FS36</f>
        <v>0</v>
      </c>
      <c r="GK37" s="138"/>
    </row>
    <row r="38" spans="1:210">
      <c r="B38" s="20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184">
        <v>101336095.34000003</v>
      </c>
      <c r="U38" s="34"/>
      <c r="V38" s="34"/>
      <c r="W38" s="34"/>
      <c r="X38" s="34"/>
      <c r="Y38" s="36"/>
      <c r="AG38" s="52"/>
      <c r="AH38" s="32">
        <f>AH36-AH37</f>
        <v>-31578947.370000005</v>
      </c>
      <c r="AL38" s="34"/>
      <c r="AM38" s="34"/>
      <c r="AN38" s="34"/>
      <c r="AO38" s="36">
        <f>AO36-AO37</f>
        <v>1107103530.1400003</v>
      </c>
      <c r="BK38" s="36">
        <f>BK37-BK36</f>
        <v>0</v>
      </c>
      <c r="CR38" s="154">
        <f>CO36+CR36</f>
        <v>0</v>
      </c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K38" s="36"/>
      <c r="GK38" s="139"/>
    </row>
    <row r="39" spans="1:210" ht="15" customHeight="1">
      <c r="L39" s="34"/>
      <c r="O39" s="36"/>
      <c r="W39" s="74"/>
      <c r="X39" s="74"/>
      <c r="Y39" s="74"/>
      <c r="Z39" s="74"/>
      <c r="AL39" s="32"/>
      <c r="AZ39" s="191"/>
      <c r="BA39" s="192"/>
    </row>
    <row r="40" spans="1:210" ht="15" customHeight="1">
      <c r="L40" s="34"/>
      <c r="O40" s="184">
        <f>O36-O38</f>
        <v>0</v>
      </c>
      <c r="W40" s="247"/>
      <c r="X40" s="247"/>
      <c r="Y40" s="248"/>
      <c r="Z40" s="248"/>
      <c r="AL40" s="32"/>
      <c r="AZ40" s="191"/>
      <c r="BA40" s="192"/>
    </row>
    <row r="41" spans="1:210" ht="15" customHeight="1">
      <c r="L41" s="34"/>
      <c r="W41" s="183"/>
      <c r="X41" s="183"/>
      <c r="Y41" s="249"/>
      <c r="Z41" s="249"/>
      <c r="AB41" s="36"/>
      <c r="AC41" s="36"/>
      <c r="AE41" s="32"/>
      <c r="AF41" s="32"/>
      <c r="AG41" s="32"/>
      <c r="AZ41" s="191"/>
      <c r="BA41" s="192"/>
    </row>
    <row r="42" spans="1:210" ht="15" customHeight="1">
      <c r="L42" s="34"/>
      <c r="S42" s="36"/>
      <c r="T42" s="36"/>
      <c r="W42" s="74"/>
      <c r="X42" s="74"/>
      <c r="Y42" s="249"/>
      <c r="Z42" s="249"/>
      <c r="AB42" s="36"/>
      <c r="AC42" s="36"/>
      <c r="AE42" s="32"/>
      <c r="AF42" s="32"/>
      <c r="AG42" s="32"/>
      <c r="AZ42" s="191"/>
      <c r="BA42" s="192"/>
    </row>
    <row r="43" spans="1:210" ht="15" customHeight="1">
      <c r="L43" s="34"/>
      <c r="S43" s="36"/>
      <c r="T43" s="36"/>
      <c r="W43" s="74"/>
      <c r="X43" s="74"/>
      <c r="Y43" s="249"/>
      <c r="Z43" s="249"/>
      <c r="AB43" s="36"/>
      <c r="AC43" s="36"/>
      <c r="AE43" s="32"/>
      <c r="AF43" s="32"/>
      <c r="AG43" s="32"/>
      <c r="AZ43" s="191"/>
      <c r="BA43" s="192"/>
    </row>
    <row r="44" spans="1:210" ht="15" customHeight="1">
      <c r="L44" s="34"/>
      <c r="S44" s="36"/>
      <c r="T44" s="36"/>
      <c r="W44" s="74"/>
      <c r="X44" s="74"/>
      <c r="Y44" s="249"/>
      <c r="Z44" s="249"/>
      <c r="AB44" s="36"/>
      <c r="AC44" s="36"/>
      <c r="AE44" s="32"/>
      <c r="AF44" s="32"/>
      <c r="AG44" s="32"/>
      <c r="AZ44" s="191"/>
      <c r="BA44" s="192"/>
    </row>
    <row r="45" spans="1:210" ht="15" customHeight="1">
      <c r="L45" s="34"/>
      <c r="S45" s="36"/>
      <c r="T45" s="36"/>
      <c r="W45" s="74"/>
      <c r="X45" s="74"/>
      <c r="Y45" s="249"/>
      <c r="Z45" s="249"/>
      <c r="AB45" s="36"/>
      <c r="AC45" s="36"/>
      <c r="AE45" s="32"/>
      <c r="AF45" s="32"/>
      <c r="AG45" s="32"/>
      <c r="AZ45" s="191"/>
      <c r="BA45" s="192"/>
    </row>
    <row r="46" spans="1:210" ht="15" customHeight="1">
      <c r="L46" s="34"/>
      <c r="S46" s="36"/>
      <c r="T46" s="36"/>
      <c r="W46" s="74"/>
      <c r="X46" s="74"/>
      <c r="Y46" s="249"/>
      <c r="Z46" s="249"/>
      <c r="AB46" s="36"/>
      <c r="AC46" s="36"/>
      <c r="AE46" s="32"/>
      <c r="AF46" s="32"/>
      <c r="AG46" s="32"/>
      <c r="AZ46" s="191"/>
      <c r="BA46" s="192"/>
    </row>
    <row r="47" spans="1:210" ht="15" customHeight="1">
      <c r="L47" s="34"/>
      <c r="S47" s="36"/>
      <c r="T47" s="36"/>
      <c r="W47" s="74"/>
      <c r="X47" s="74"/>
      <c r="Y47" s="249"/>
      <c r="Z47" s="249"/>
      <c r="AB47" s="36"/>
      <c r="AC47" s="36"/>
      <c r="AE47" s="32"/>
      <c r="AF47" s="32"/>
      <c r="AG47" s="32"/>
      <c r="AZ47" s="191"/>
      <c r="BA47" s="192"/>
      <c r="DL47" s="207"/>
    </row>
    <row r="48" spans="1:210" ht="15" customHeight="1">
      <c r="L48" s="34"/>
      <c r="S48" s="36"/>
      <c r="T48" s="36"/>
      <c r="W48" s="74"/>
      <c r="X48" s="74"/>
      <c r="Y48" s="249"/>
      <c r="Z48" s="249"/>
      <c r="AB48" s="36"/>
      <c r="AC48" s="36"/>
      <c r="AE48" s="32"/>
      <c r="AF48" s="32"/>
      <c r="AG48" s="32"/>
      <c r="AZ48" s="191"/>
      <c r="BA48" s="192"/>
      <c r="DL48" s="207"/>
    </row>
    <row r="49" spans="12:116" ht="15" customHeight="1">
      <c r="L49" s="34"/>
      <c r="S49" s="36"/>
      <c r="T49" s="36"/>
      <c r="W49" s="74"/>
      <c r="X49" s="74"/>
      <c r="Y49" s="249"/>
      <c r="Z49" s="249"/>
      <c r="AB49" s="36"/>
      <c r="AC49" s="36"/>
      <c r="AE49" s="32"/>
      <c r="AF49" s="32"/>
      <c r="AG49" s="32"/>
      <c r="AZ49" s="191"/>
      <c r="BA49" s="192"/>
      <c r="DL49" s="207"/>
    </row>
    <row r="50" spans="12:116" ht="15" customHeight="1">
      <c r="L50" s="34"/>
      <c r="S50" s="36"/>
      <c r="T50" s="36"/>
      <c r="W50" s="74"/>
      <c r="X50" s="74"/>
      <c r="Y50" s="249"/>
      <c r="Z50" s="249"/>
      <c r="AB50" s="36"/>
      <c r="AC50" s="36"/>
      <c r="AE50" s="32"/>
      <c r="AF50" s="32"/>
      <c r="AG50" s="32"/>
      <c r="AZ50" s="191"/>
      <c r="BA50" s="192"/>
      <c r="DL50" s="207"/>
    </row>
    <row r="51" spans="12:116" ht="15" customHeight="1">
      <c r="L51" s="34"/>
      <c r="S51" s="36"/>
      <c r="T51" s="36"/>
      <c r="W51" s="74"/>
      <c r="X51" s="74"/>
      <c r="Y51" s="249"/>
      <c r="Z51" s="249"/>
      <c r="AB51" s="36"/>
      <c r="AC51" s="36"/>
      <c r="AE51" s="32"/>
      <c r="AF51" s="32"/>
      <c r="AG51" s="32"/>
      <c r="AZ51" s="191"/>
      <c r="BA51" s="192"/>
      <c r="DL51" s="207"/>
    </row>
    <row r="52" spans="12:116">
      <c r="L52" s="34"/>
      <c r="S52" s="36"/>
      <c r="T52" s="36"/>
      <c r="W52" s="74"/>
      <c r="X52" s="74"/>
      <c r="Y52" s="249"/>
      <c r="Z52" s="249"/>
      <c r="AB52" s="36"/>
      <c r="AC52" s="36"/>
      <c r="AE52" s="32"/>
      <c r="AF52" s="32"/>
      <c r="AG52" s="32"/>
      <c r="AZ52" s="191"/>
      <c r="BA52" s="192"/>
      <c r="DL52" s="207"/>
    </row>
    <row r="53" spans="12:116">
      <c r="L53" s="34"/>
      <c r="S53" s="36"/>
      <c r="T53" s="36"/>
      <c r="W53" s="74"/>
      <c r="X53" s="74"/>
      <c r="Y53" s="249"/>
      <c r="Z53" s="249"/>
      <c r="AB53" s="36"/>
      <c r="AC53" s="36"/>
      <c r="AE53" s="32"/>
      <c r="AF53" s="32"/>
      <c r="AG53" s="32"/>
      <c r="AZ53" s="191"/>
      <c r="BA53" s="192"/>
      <c r="DL53" s="207"/>
    </row>
    <row r="54" spans="12:116">
      <c r="L54" s="34"/>
      <c r="S54" s="36"/>
      <c r="T54" s="36"/>
      <c r="W54" s="74"/>
      <c r="X54" s="74"/>
      <c r="Y54" s="249"/>
      <c r="Z54" s="249"/>
      <c r="AB54" s="36"/>
      <c r="AC54" s="36"/>
      <c r="AE54" s="32"/>
      <c r="AF54" s="32"/>
      <c r="AG54" s="32"/>
      <c r="AZ54" s="191"/>
      <c r="BA54" s="192"/>
      <c r="DL54" s="207"/>
    </row>
    <row r="55" spans="12:116">
      <c r="L55" s="34"/>
      <c r="S55" s="36"/>
      <c r="T55" s="36"/>
      <c r="W55" s="74"/>
      <c r="X55" s="74"/>
      <c r="Y55" s="249"/>
      <c r="Z55" s="249"/>
      <c r="AB55" s="36"/>
      <c r="AC55" s="36"/>
      <c r="AE55" s="32"/>
      <c r="AF55" s="32"/>
      <c r="AG55" s="32"/>
      <c r="AZ55" s="191"/>
      <c r="BA55" s="192"/>
      <c r="DL55" s="207"/>
    </row>
    <row r="56" spans="12:116">
      <c r="L56" s="34"/>
      <c r="S56" s="36"/>
      <c r="T56" s="36"/>
      <c r="W56" s="74"/>
      <c r="X56" s="74"/>
      <c r="Y56" s="249"/>
      <c r="Z56" s="249"/>
      <c r="AB56" s="36"/>
      <c r="AC56" s="36"/>
      <c r="AE56" s="32"/>
      <c r="AF56" s="32"/>
      <c r="AG56" s="32"/>
      <c r="AZ56" s="191"/>
      <c r="BA56" s="192"/>
      <c r="DL56" s="207"/>
    </row>
    <row r="57" spans="12:116">
      <c r="L57" s="34"/>
      <c r="S57" s="36"/>
      <c r="T57" s="36"/>
      <c r="W57" s="74"/>
      <c r="X57" s="74"/>
      <c r="Y57" s="74"/>
      <c r="Z57" s="74"/>
      <c r="AB57" s="36"/>
      <c r="AC57" s="36"/>
      <c r="AE57" s="32"/>
      <c r="AF57" s="32"/>
      <c r="AG57" s="32"/>
      <c r="AZ57" s="191"/>
      <c r="BA57" s="192"/>
      <c r="DL57" s="207"/>
    </row>
    <row r="58" spans="12:116">
      <c r="L58" s="34"/>
      <c r="S58" s="36"/>
      <c r="T58" s="36"/>
      <c r="W58" s="74"/>
      <c r="X58" s="74"/>
      <c r="Y58" s="249"/>
      <c r="Z58" s="249"/>
      <c r="AB58" s="36"/>
      <c r="AC58" s="36"/>
      <c r="AE58" s="32"/>
      <c r="AF58" s="32"/>
      <c r="AG58" s="32"/>
      <c r="AZ58" s="191"/>
      <c r="BA58" s="192"/>
      <c r="DL58" s="207"/>
    </row>
    <row r="59" spans="12:116">
      <c r="L59" s="34"/>
      <c r="S59" s="36"/>
      <c r="T59" s="36"/>
      <c r="W59" s="74"/>
      <c r="X59" s="74"/>
      <c r="Y59" s="249"/>
      <c r="Z59" s="249"/>
      <c r="AB59" s="36"/>
      <c r="AC59" s="36"/>
      <c r="AE59" s="32"/>
      <c r="AF59" s="32"/>
      <c r="AG59" s="32"/>
      <c r="AZ59" s="191"/>
      <c r="BA59" s="192"/>
      <c r="DL59" s="207"/>
    </row>
    <row r="60" spans="12:116">
      <c r="L60" s="34"/>
      <c r="S60" s="36"/>
      <c r="T60" s="36"/>
      <c r="W60" s="74"/>
      <c r="X60" s="74"/>
      <c r="Y60" s="249"/>
      <c r="Z60" s="249"/>
      <c r="AB60" s="36"/>
      <c r="AC60" s="36"/>
      <c r="AE60" s="32"/>
      <c r="AF60" s="32"/>
      <c r="AG60" s="32"/>
      <c r="AZ60" s="191"/>
      <c r="BA60" s="192"/>
      <c r="DL60" s="207"/>
    </row>
    <row r="61" spans="12:116">
      <c r="L61" s="34"/>
      <c r="S61" s="36"/>
      <c r="T61" s="36"/>
      <c r="W61" s="74"/>
      <c r="X61" s="74"/>
      <c r="Y61" s="249"/>
      <c r="Z61" s="249"/>
      <c r="AB61" s="36"/>
      <c r="AC61" s="36"/>
      <c r="AE61" s="32"/>
      <c r="AF61" s="32"/>
      <c r="AG61" s="32"/>
      <c r="BA61" s="192"/>
      <c r="DL61" s="207"/>
    </row>
    <row r="62" spans="12:116">
      <c r="L62" s="34"/>
      <c r="S62" s="36"/>
      <c r="T62" s="36"/>
      <c r="W62" s="74"/>
      <c r="X62" s="74"/>
      <c r="Y62" s="249"/>
      <c r="Z62" s="249"/>
      <c r="AB62" s="36"/>
      <c r="AC62" s="36"/>
      <c r="AE62" s="32"/>
      <c r="AF62" s="32"/>
      <c r="AG62" s="32"/>
      <c r="BA62" s="192"/>
      <c r="DL62" s="207"/>
    </row>
    <row r="63" spans="12:116">
      <c r="L63" s="34"/>
      <c r="S63" s="36"/>
      <c r="T63" s="36"/>
      <c r="W63" s="74"/>
      <c r="X63" s="74"/>
      <c r="Y63" s="249"/>
      <c r="Z63" s="249"/>
      <c r="AB63" s="36"/>
      <c r="AC63" s="36"/>
      <c r="AE63" s="32"/>
      <c r="AF63" s="32"/>
      <c r="AG63" s="32"/>
      <c r="BA63" s="192"/>
      <c r="DL63" s="207"/>
    </row>
    <row r="64" spans="12:116">
      <c r="L64" s="34"/>
      <c r="S64" s="36"/>
      <c r="T64" s="36"/>
      <c r="W64" s="74"/>
      <c r="X64" s="74"/>
      <c r="Y64" s="249"/>
      <c r="Z64" s="249"/>
      <c r="AB64" s="36"/>
      <c r="AC64" s="36"/>
      <c r="AE64" s="32"/>
      <c r="AF64" s="32"/>
      <c r="AG64" s="32"/>
      <c r="BA64" s="192"/>
      <c r="DL64" s="207"/>
    </row>
    <row r="65" spans="12:116">
      <c r="L65" s="34"/>
      <c r="S65" s="36"/>
      <c r="T65" s="36"/>
      <c r="W65" s="74"/>
      <c r="X65" s="74"/>
      <c r="Y65" s="249"/>
      <c r="Z65" s="249"/>
      <c r="AB65" s="36"/>
      <c r="AC65" s="36"/>
      <c r="AE65" s="32"/>
      <c r="AF65" s="32"/>
      <c r="AG65" s="32"/>
      <c r="BA65" s="192"/>
      <c r="DL65" s="207"/>
    </row>
    <row r="66" spans="12:116">
      <c r="L66" s="34"/>
      <c r="S66" s="36"/>
      <c r="T66" s="36"/>
      <c r="W66" s="74"/>
      <c r="X66" s="74"/>
      <c r="Y66" s="74"/>
      <c r="Z66" s="74"/>
      <c r="AB66" s="36"/>
      <c r="AC66" s="36"/>
      <c r="AE66" s="32"/>
      <c r="AF66" s="32"/>
      <c r="AG66" s="32"/>
      <c r="BA66" s="192"/>
      <c r="DL66" s="207"/>
    </row>
    <row r="67" spans="12:116">
      <c r="L67" s="34"/>
      <c r="S67" s="36"/>
      <c r="T67" s="36"/>
      <c r="W67" s="74"/>
      <c r="X67" s="74"/>
      <c r="Y67" s="249"/>
      <c r="Z67" s="249"/>
      <c r="AB67" s="36"/>
      <c r="AC67" s="36"/>
      <c r="AE67" s="32"/>
      <c r="AF67" s="32"/>
      <c r="AG67" s="32"/>
      <c r="BA67" s="192"/>
      <c r="DL67" s="207"/>
    </row>
    <row r="68" spans="12:116">
      <c r="L68" s="34"/>
      <c r="S68" s="36"/>
      <c r="T68" s="36"/>
      <c r="W68" s="74"/>
      <c r="X68" s="74"/>
      <c r="Y68" s="74"/>
      <c r="Z68" s="74"/>
      <c r="AB68" s="36"/>
      <c r="AC68" s="36"/>
      <c r="AE68" s="32"/>
      <c r="AF68" s="32"/>
      <c r="AG68" s="32"/>
      <c r="BA68" s="192"/>
      <c r="DL68" s="207"/>
    </row>
    <row r="69" spans="12:116">
      <c r="L69" s="34"/>
      <c r="S69" s="36"/>
      <c r="T69" s="36"/>
      <c r="W69" s="74"/>
      <c r="X69" s="74"/>
      <c r="Y69" s="249"/>
      <c r="Z69" s="249"/>
      <c r="AB69" s="36"/>
      <c r="AC69" s="36"/>
      <c r="AE69" s="32"/>
      <c r="AF69" s="32"/>
      <c r="AG69" s="32"/>
      <c r="BA69" s="192"/>
      <c r="DL69" s="207"/>
    </row>
    <row r="70" spans="12:116">
      <c r="L70" s="34"/>
      <c r="S70" s="36"/>
      <c r="T70" s="36"/>
      <c r="W70" s="74"/>
      <c r="X70" s="74"/>
      <c r="Y70" s="249"/>
      <c r="Z70" s="249"/>
      <c r="AB70" s="36"/>
      <c r="AC70" s="36"/>
      <c r="AE70" s="32"/>
      <c r="AF70" s="32"/>
      <c r="AG70" s="32"/>
      <c r="BA70" s="192"/>
      <c r="DL70" s="207"/>
    </row>
    <row r="71" spans="12:116">
      <c r="L71" s="34"/>
      <c r="S71" s="36"/>
      <c r="T71" s="36"/>
      <c r="W71" s="74"/>
      <c r="X71" s="74"/>
      <c r="Y71" s="249"/>
      <c r="Z71" s="249"/>
      <c r="AB71" s="36"/>
      <c r="AC71" s="36"/>
      <c r="AE71" s="32"/>
      <c r="AF71" s="32"/>
      <c r="AG71" s="32"/>
      <c r="BA71" s="192"/>
      <c r="DL71" s="207"/>
    </row>
    <row r="72" spans="12:116">
      <c r="L72" s="34"/>
      <c r="S72" s="36"/>
      <c r="T72" s="36"/>
      <c r="W72" s="74"/>
      <c r="X72" s="74"/>
      <c r="Y72" s="249"/>
      <c r="Z72" s="249"/>
      <c r="AB72" s="36"/>
      <c r="AC72" s="36"/>
      <c r="AE72" s="32"/>
      <c r="AF72" s="32"/>
      <c r="AG72" s="32"/>
      <c r="BA72" s="192"/>
      <c r="DL72" s="207"/>
    </row>
    <row r="73" spans="12:116">
      <c r="L73" s="34"/>
      <c r="S73" s="36"/>
      <c r="T73" s="36"/>
      <c r="W73" s="74"/>
      <c r="X73" s="74"/>
      <c r="Y73" s="249"/>
      <c r="Z73" s="249"/>
      <c r="AB73" s="36"/>
      <c r="AC73" s="36"/>
      <c r="AE73" s="32"/>
      <c r="AF73" s="32"/>
      <c r="AG73" s="32"/>
      <c r="BA73" s="192"/>
      <c r="DL73" s="207"/>
    </row>
    <row r="74" spans="12:116">
      <c r="S74" s="36"/>
      <c r="T74" s="36"/>
      <c r="W74" s="74"/>
      <c r="X74" s="74"/>
      <c r="Y74" s="74"/>
      <c r="Z74" s="74"/>
      <c r="AB74" s="36">
        <f>W74+Y74</f>
        <v>0</v>
      </c>
      <c r="AC74" s="36">
        <f>X74+Z74</f>
        <v>0</v>
      </c>
      <c r="AD74">
        <v>871171.34</v>
      </c>
      <c r="AE74" s="32">
        <f>AD74-Y74-Z74</f>
        <v>871171.34</v>
      </c>
      <c r="AF74" s="32"/>
      <c r="AG74" s="32"/>
      <c r="BA74" s="32">
        <f>SUM(BA39:BA73)</f>
        <v>0</v>
      </c>
      <c r="DL74" s="207"/>
    </row>
    <row r="75" spans="12:116">
      <c r="W75" s="183"/>
      <c r="X75" s="183"/>
      <c r="Y75" s="249"/>
      <c r="Z75" s="249"/>
      <c r="AB75" s="36">
        <f>W75+Y75</f>
        <v>0</v>
      </c>
      <c r="AC75" s="36">
        <f>X75+Z75</f>
        <v>0</v>
      </c>
      <c r="AD75">
        <v>799000</v>
      </c>
      <c r="AE75" s="32">
        <f>AD75-Y75-Z75</f>
        <v>799000</v>
      </c>
      <c r="AF75" s="32"/>
      <c r="AG75" s="32"/>
      <c r="DL75" s="207"/>
    </row>
    <row r="76" spans="12:116">
      <c r="W76" s="45"/>
      <c r="X76" s="45"/>
      <c r="Y76" s="33"/>
      <c r="Z76" s="74"/>
      <c r="AB76" s="36">
        <f>SUM(AB41:AB75)</f>
        <v>0</v>
      </c>
      <c r="AC76" s="36">
        <f>SUM(AC41:AC75)</f>
        <v>0</v>
      </c>
      <c r="AD76" s="36">
        <v>34177000</v>
      </c>
      <c r="DL76" s="207"/>
    </row>
    <row r="77" spans="12:116">
      <c r="W77" s="74"/>
      <c r="X77" s="74"/>
      <c r="Y77" s="74"/>
      <c r="Z77" s="74"/>
      <c r="AD77">
        <v>26174532.929999992</v>
      </c>
      <c r="AE77">
        <v>7904252.919999999</v>
      </c>
      <c r="DL77" s="207"/>
    </row>
    <row r="78" spans="12:116">
      <c r="DL78" s="207"/>
    </row>
    <row r="79" spans="12:116">
      <c r="DL79" s="207"/>
    </row>
    <row r="80" spans="12:116">
      <c r="DL80" s="207"/>
    </row>
    <row r="81" spans="116:116">
      <c r="DL81" s="207"/>
    </row>
    <row r="82" spans="116:116">
      <c r="DL82" s="208">
        <f>SUM(DL47:DL81)</f>
        <v>0</v>
      </c>
    </row>
  </sheetData>
  <mergeCells count="48">
    <mergeCell ref="BM1:BN1"/>
    <mergeCell ref="DY1:EB1"/>
    <mergeCell ref="GE1:GE2"/>
    <mergeCell ref="FZ1:GA1"/>
    <mergeCell ref="BT1:BW1"/>
    <mergeCell ref="BY1:BZ1"/>
    <mergeCell ref="CC1:CD1"/>
    <mergeCell ref="FI1:FJ1"/>
    <mergeCell ref="CW1:CX1"/>
    <mergeCell ref="ED1:EE1"/>
    <mergeCell ref="CA1:CB1"/>
    <mergeCell ref="CE1:CH1"/>
    <mergeCell ref="FQ1:FV1"/>
    <mergeCell ref="DU1:DV1"/>
    <mergeCell ref="DI1:DJ1"/>
    <mergeCell ref="DM1:DO1"/>
    <mergeCell ref="AU1:AU2"/>
    <mergeCell ref="AV1:AV2"/>
    <mergeCell ref="AE1:AF1"/>
    <mergeCell ref="BA1:BH1"/>
    <mergeCell ref="AW1:AW2"/>
    <mergeCell ref="AX1:AX2"/>
    <mergeCell ref="AY1:AY2"/>
    <mergeCell ref="A1:A2"/>
    <mergeCell ref="B1:B2"/>
    <mergeCell ref="D1:L1"/>
    <mergeCell ref="AQ1:AS1"/>
    <mergeCell ref="AT1:AT2"/>
    <mergeCell ref="P1:R1"/>
    <mergeCell ref="S1:U1"/>
    <mergeCell ref="AA1:AB1"/>
    <mergeCell ref="Y1:Y2"/>
    <mergeCell ref="AJ1:AL1"/>
    <mergeCell ref="AI1:AI2"/>
    <mergeCell ref="AO1:AO2"/>
    <mergeCell ref="AC1:AD1"/>
    <mergeCell ref="V1:X1"/>
    <mergeCell ref="GT1:GU1"/>
    <mergeCell ref="GP1:GQ1"/>
    <mergeCell ref="GR1:GS1"/>
    <mergeCell ref="GV2:GX2"/>
    <mergeCell ref="FM1:FM2"/>
    <mergeCell ref="EH1:EM1"/>
    <mergeCell ref="EX1:FC1"/>
    <mergeCell ref="FD1:FG1"/>
    <mergeCell ref="DQ1:DT1"/>
    <mergeCell ref="EN1:EO1"/>
    <mergeCell ref="ER1:ET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abSelected="1" workbookViewId="0">
      <selection activeCell="D176" sqref="D17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5" t="s">
        <v>181</v>
      </c>
      <c r="D1" s="85" t="s">
        <v>180</v>
      </c>
    </row>
    <row r="2" spans="2:8">
      <c r="B2" s="5" t="s">
        <v>13</v>
      </c>
      <c r="D2" s="70" t="s">
        <v>177</v>
      </c>
      <c r="E2" s="70"/>
      <c r="F2" s="69"/>
      <c r="G2" s="69"/>
      <c r="H2" s="69"/>
    </row>
    <row r="3" spans="2:8">
      <c r="B3" s="67"/>
      <c r="C3" s="67"/>
      <c r="D3" s="67"/>
      <c r="E3" s="67" t="s">
        <v>203</v>
      </c>
      <c r="F3" s="67"/>
      <c r="G3" s="67"/>
    </row>
    <row r="4" spans="2:8">
      <c r="B4" s="5" t="s">
        <v>13</v>
      </c>
      <c r="D4" s="71" t="s">
        <v>178</v>
      </c>
      <c r="E4" s="71"/>
      <c r="F4" s="68"/>
      <c r="G4" s="68"/>
      <c r="H4" s="68"/>
    </row>
    <row r="5" spans="2:8">
      <c r="B5" s="66" t="s">
        <v>14</v>
      </c>
      <c r="E5" s="66"/>
    </row>
    <row r="6" spans="2:8" ht="15" thickBot="1">
      <c r="B6" s="5" t="s">
        <v>200</v>
      </c>
      <c r="D6" s="72"/>
      <c r="E6" s="72"/>
      <c r="F6" s="72"/>
      <c r="G6" s="73" t="s">
        <v>314</v>
      </c>
      <c r="H6" s="72"/>
    </row>
    <row r="7" spans="2:8">
      <c r="B7" s="5" t="s">
        <v>202</v>
      </c>
    </row>
    <row r="8" spans="2:8">
      <c r="B8" s="5" t="s">
        <v>185</v>
      </c>
      <c r="D8" t="str">
        <f>Свод!AP1</f>
        <v>"26"декабря 2024 г.</v>
      </c>
    </row>
    <row r="9" spans="2:8">
      <c r="B9" s="4"/>
    </row>
    <row r="10" spans="2:8" ht="15.6">
      <c r="B10" s="303" t="s">
        <v>337</v>
      </c>
      <c r="C10" s="303"/>
      <c r="D10" s="303"/>
      <c r="E10" s="303"/>
      <c r="F10" s="303"/>
    </row>
    <row r="11" spans="2:8">
      <c r="B11" s="5" t="s">
        <v>15</v>
      </c>
      <c r="H11" s="16" t="s">
        <v>186</v>
      </c>
    </row>
    <row r="12" spans="2:8">
      <c r="B12" s="5" t="s">
        <v>195</v>
      </c>
      <c r="H12" s="16"/>
    </row>
    <row r="13" spans="2:8">
      <c r="B13" s="93" t="s">
        <v>204</v>
      </c>
      <c r="C13" s="92" t="str">
        <f>D8</f>
        <v>"26"декабря 2024 г.</v>
      </c>
      <c r="D13" s="92"/>
      <c r="E13" s="92"/>
      <c r="F13" s="92"/>
      <c r="G13" s="76" t="s">
        <v>187</v>
      </c>
      <c r="H13" s="77"/>
    </row>
    <row r="14" spans="2:8">
      <c r="B14" s="5"/>
      <c r="F14" s="11" t="s">
        <v>199</v>
      </c>
      <c r="H14" s="90">
        <v>35320861</v>
      </c>
    </row>
    <row r="15" spans="2:8">
      <c r="B15" s="5" t="s">
        <v>196</v>
      </c>
      <c r="H15" s="16"/>
    </row>
    <row r="16" spans="2:8">
      <c r="B16" s="5" t="s">
        <v>189</v>
      </c>
      <c r="G16" s="76" t="s">
        <v>188</v>
      </c>
      <c r="H16" s="90">
        <v>904</v>
      </c>
    </row>
    <row r="17" spans="2:9">
      <c r="B17" s="5" t="s">
        <v>198</v>
      </c>
      <c r="F17" t="s">
        <v>179</v>
      </c>
      <c r="H17" s="16"/>
    </row>
    <row r="18" spans="2:9">
      <c r="B18" s="75" t="s">
        <v>197</v>
      </c>
      <c r="H18" s="88"/>
    </row>
    <row r="19" spans="2:9">
      <c r="B19" s="5" t="s">
        <v>190</v>
      </c>
      <c r="F19" t="s">
        <v>199</v>
      </c>
      <c r="H19" s="16"/>
    </row>
    <row r="20" spans="2:9">
      <c r="B20" s="304" t="s">
        <v>205</v>
      </c>
      <c r="C20" s="304"/>
      <c r="D20" s="304"/>
      <c r="E20" s="304"/>
      <c r="F20" s="304"/>
      <c r="G20" s="76" t="s">
        <v>191</v>
      </c>
      <c r="H20" s="112">
        <v>9105008525</v>
      </c>
    </row>
    <row r="21" spans="2:9">
      <c r="B21" s="5" t="s">
        <v>208</v>
      </c>
      <c r="G21" s="76" t="s">
        <v>192</v>
      </c>
      <c r="H21" s="90">
        <v>910501001</v>
      </c>
    </row>
    <row r="22" spans="2:9">
      <c r="B22" s="5" t="s">
        <v>194</v>
      </c>
      <c r="G22" s="76" t="s">
        <v>193</v>
      </c>
      <c r="H22" s="90">
        <v>383</v>
      </c>
    </row>
    <row r="23" spans="2:9">
      <c r="B23" s="5"/>
      <c r="G23" s="76"/>
      <c r="H23" s="84"/>
    </row>
    <row r="24" spans="2:9">
      <c r="B24" s="5" t="s">
        <v>195</v>
      </c>
    </row>
    <row r="25" spans="2:9" ht="15.6">
      <c r="B25" s="6" t="s">
        <v>16</v>
      </c>
    </row>
    <row r="26" spans="2:9" ht="15" thickBot="1"/>
    <row r="27" spans="2:9" ht="27" thickBot="1">
      <c r="B27" s="301" t="s">
        <v>0</v>
      </c>
      <c r="C27" s="299" t="s">
        <v>1</v>
      </c>
      <c r="D27" s="299" t="s">
        <v>2</v>
      </c>
      <c r="E27" s="115" t="s">
        <v>3</v>
      </c>
      <c r="F27" s="297" t="s">
        <v>5</v>
      </c>
      <c r="G27" s="298"/>
      <c r="H27" s="298"/>
      <c r="I27" s="298"/>
    </row>
    <row r="28" spans="2:9" ht="53.4" thickBot="1">
      <c r="B28" s="302"/>
      <c r="C28" s="300"/>
      <c r="D28" s="300"/>
      <c r="E28" s="116" t="s">
        <v>4</v>
      </c>
      <c r="F28" s="243" t="s">
        <v>338</v>
      </c>
      <c r="G28" s="243" t="s">
        <v>339</v>
      </c>
      <c r="H28" s="243" t="s">
        <v>340</v>
      </c>
      <c r="I28" s="1" t="s">
        <v>6</v>
      </c>
    </row>
    <row r="29" spans="2:9" ht="15" thickBot="1">
      <c r="B29" s="91">
        <v>1</v>
      </c>
      <c r="C29" s="91">
        <v>2</v>
      </c>
      <c r="D29" s="91">
        <v>3</v>
      </c>
      <c r="E29" s="116">
        <v>4</v>
      </c>
      <c r="F29" s="91">
        <v>5</v>
      </c>
      <c r="G29" s="91">
        <v>6</v>
      </c>
      <c r="H29" s="91">
        <v>7</v>
      </c>
      <c r="I29" s="1">
        <v>8</v>
      </c>
    </row>
    <row r="30" spans="2:9" ht="16.2" thickBot="1">
      <c r="B30" s="2" t="s">
        <v>7</v>
      </c>
      <c r="C30" s="91">
        <v>1</v>
      </c>
      <c r="D30" s="91" t="s">
        <v>8</v>
      </c>
      <c r="E30" s="116" t="s">
        <v>8</v>
      </c>
      <c r="F30" s="60">
        <f>Свод!AY27</f>
        <v>0</v>
      </c>
      <c r="G30" s="2"/>
      <c r="H30" s="2"/>
      <c r="I30" s="2"/>
    </row>
    <row r="31" spans="2:9" ht="16.2" thickBot="1">
      <c r="B31" s="2" t="s">
        <v>9</v>
      </c>
      <c r="C31" s="91">
        <v>2</v>
      </c>
      <c r="D31" s="91" t="s">
        <v>8</v>
      </c>
      <c r="E31" s="116" t="s">
        <v>8</v>
      </c>
      <c r="F31" s="2"/>
      <c r="G31" s="2"/>
      <c r="H31" s="2"/>
      <c r="I31" s="2"/>
    </row>
    <row r="32" spans="2:9" ht="15" thickBot="1">
      <c r="B32" s="2" t="s">
        <v>10</v>
      </c>
      <c r="C32" s="91">
        <v>1000</v>
      </c>
      <c r="D32" s="116">
        <v>100</v>
      </c>
      <c r="E32" s="119">
        <v>100</v>
      </c>
      <c r="F32" s="60">
        <f>F34+F40+F45+F47+F54</f>
        <v>17258367.98</v>
      </c>
      <c r="G32" s="2">
        <f>G34+G40+G45+G47+G49+G54</f>
        <v>0</v>
      </c>
      <c r="H32" s="2">
        <f>H34+H40+H45+H47+H49+H54</f>
        <v>0</v>
      </c>
      <c r="I32" s="2">
        <f>I34+I40+I45+I47+I49+I54</f>
        <v>0</v>
      </c>
    </row>
    <row r="33" spans="2:11">
      <c r="B33" s="3" t="s">
        <v>11</v>
      </c>
      <c r="C33" s="3"/>
      <c r="D33" s="3"/>
      <c r="E33" s="3"/>
      <c r="F33" s="3"/>
      <c r="G33" s="3"/>
      <c r="H33" s="3"/>
      <c r="I33" s="3"/>
    </row>
    <row r="34" spans="2:11" ht="15" thickBot="1">
      <c r="B34" s="2" t="s">
        <v>12</v>
      </c>
      <c r="C34" s="91">
        <v>1100</v>
      </c>
      <c r="D34" s="91">
        <v>120</v>
      </c>
      <c r="E34" s="2"/>
      <c r="F34" s="2">
        <f>F35</f>
        <v>0</v>
      </c>
      <c r="G34" s="2"/>
      <c r="H34" s="2"/>
      <c r="I34" s="2"/>
    </row>
    <row r="35" spans="2:11" ht="15" thickBot="1">
      <c r="B35" s="2" t="s">
        <v>109</v>
      </c>
      <c r="C35" s="91">
        <v>1110</v>
      </c>
      <c r="D35" s="2"/>
      <c r="E35" s="2"/>
      <c r="F35" s="2"/>
      <c r="G35" s="2"/>
      <c r="H35" s="2"/>
      <c r="I35" s="2"/>
    </row>
    <row r="36" spans="2:11" ht="15" thickBot="1"/>
    <row r="37" spans="2:11" ht="26.25" customHeight="1" thickBot="1">
      <c r="B37" s="301" t="s">
        <v>0</v>
      </c>
      <c r="C37" s="299" t="s">
        <v>1</v>
      </c>
      <c r="D37" s="299" t="s">
        <v>2</v>
      </c>
      <c r="E37" s="299" t="s">
        <v>17</v>
      </c>
      <c r="F37" s="297" t="s">
        <v>5</v>
      </c>
      <c r="G37" s="298"/>
      <c r="H37" s="298"/>
      <c r="I37" s="298"/>
    </row>
    <row r="38" spans="2:11" ht="53.4" thickBot="1">
      <c r="B38" s="302"/>
      <c r="C38" s="300"/>
      <c r="D38" s="300"/>
      <c r="E38" s="300"/>
      <c r="F38" s="243" t="s">
        <v>338</v>
      </c>
      <c r="G38" s="243" t="s">
        <v>339</v>
      </c>
      <c r="H38" s="243" t="s">
        <v>340</v>
      </c>
      <c r="I38" s="1" t="s">
        <v>6</v>
      </c>
    </row>
    <row r="39" spans="2:11" ht="15" thickBot="1">
      <c r="B39" s="91">
        <v>1</v>
      </c>
      <c r="C39" s="91">
        <v>2</v>
      </c>
      <c r="D39" s="91">
        <v>3</v>
      </c>
      <c r="E39" s="116">
        <v>4</v>
      </c>
      <c r="F39" s="91">
        <v>5</v>
      </c>
      <c r="G39" s="91">
        <v>6</v>
      </c>
      <c r="H39" s="91">
        <v>7</v>
      </c>
      <c r="I39" s="1">
        <v>8</v>
      </c>
    </row>
    <row r="40" spans="2:11" ht="15" thickBot="1">
      <c r="B40" s="2" t="s">
        <v>18</v>
      </c>
      <c r="C40" s="7">
        <v>1200</v>
      </c>
      <c r="D40" s="7">
        <v>130</v>
      </c>
      <c r="E40" s="119">
        <v>131</v>
      </c>
      <c r="F40" s="59">
        <f>F42+F44</f>
        <v>15111102.98</v>
      </c>
      <c r="G40" s="2"/>
      <c r="H40" s="2"/>
      <c r="I40" s="2"/>
    </row>
    <row r="41" spans="2:11">
      <c r="B41" s="3" t="s">
        <v>11</v>
      </c>
      <c r="C41" s="8"/>
      <c r="D41" s="8"/>
      <c r="E41" s="121"/>
      <c r="F41" s="3"/>
      <c r="G41" s="3"/>
      <c r="H41" s="3"/>
      <c r="I41" s="3"/>
    </row>
    <row r="42" spans="2:11" ht="40.200000000000003" thickBot="1">
      <c r="B42" s="2" t="s">
        <v>19</v>
      </c>
      <c r="C42" s="7">
        <v>1210</v>
      </c>
      <c r="D42" s="7">
        <v>130</v>
      </c>
      <c r="E42" s="120">
        <v>131</v>
      </c>
      <c r="F42" s="61">
        <f>Свод!Y27</f>
        <v>15111102.98</v>
      </c>
      <c r="G42" s="2"/>
      <c r="H42" s="2"/>
      <c r="I42" s="2"/>
      <c r="K42" s="64" t="s">
        <v>112</v>
      </c>
    </row>
    <row r="43" spans="2:11" ht="40.200000000000003" thickBot="1">
      <c r="B43" s="2" t="s">
        <v>20</v>
      </c>
      <c r="C43" s="7">
        <v>1220</v>
      </c>
      <c r="D43" s="7">
        <v>130</v>
      </c>
      <c r="E43" s="122"/>
      <c r="F43" s="2"/>
      <c r="G43" s="2"/>
      <c r="H43" s="2"/>
      <c r="I43" s="2"/>
      <c r="K43" s="64"/>
    </row>
    <row r="44" spans="2:11" ht="15" thickBot="1">
      <c r="B44" s="2" t="s">
        <v>110</v>
      </c>
      <c r="C44" s="7">
        <v>1230</v>
      </c>
      <c r="D44" s="7">
        <v>130</v>
      </c>
      <c r="E44" s="122">
        <v>131</v>
      </c>
      <c r="F44" s="62">
        <f>Свод!AL27</f>
        <v>0</v>
      </c>
      <c r="G44" s="2"/>
      <c r="H44" s="2"/>
      <c r="I44" s="2"/>
      <c r="K44" s="64" t="s">
        <v>111</v>
      </c>
    </row>
    <row r="45" spans="2:11" ht="15" thickBot="1">
      <c r="B45" s="2" t="s">
        <v>21</v>
      </c>
      <c r="C45" s="7">
        <v>1300</v>
      </c>
      <c r="D45" s="7">
        <v>140</v>
      </c>
      <c r="E45" s="122">
        <v>141</v>
      </c>
      <c r="F45" s="62">
        <f>Свод!AN27</f>
        <v>0</v>
      </c>
      <c r="G45" s="2"/>
      <c r="H45" s="2"/>
      <c r="I45" s="2"/>
      <c r="K45" s="64" t="s">
        <v>111</v>
      </c>
    </row>
    <row r="46" spans="2:11" ht="15" thickBot="1">
      <c r="B46" s="2" t="s">
        <v>11</v>
      </c>
      <c r="C46" s="7">
        <v>1310</v>
      </c>
      <c r="D46" s="7">
        <v>140</v>
      </c>
      <c r="E46" s="122"/>
      <c r="F46" s="2"/>
      <c r="G46" s="2"/>
      <c r="H46" s="2"/>
      <c r="I46" s="2"/>
      <c r="K46" s="64"/>
    </row>
    <row r="47" spans="2:11" ht="19.5" customHeight="1" thickBot="1">
      <c r="B47" s="2" t="s">
        <v>22</v>
      </c>
      <c r="C47" s="7">
        <v>1400</v>
      </c>
      <c r="D47" s="7">
        <v>150</v>
      </c>
      <c r="E47" s="122">
        <v>152</v>
      </c>
      <c r="F47" s="59">
        <f>F49+F50</f>
        <v>2147265</v>
      </c>
      <c r="G47" s="2"/>
      <c r="H47" s="2"/>
      <c r="I47" s="2"/>
      <c r="K47" s="64"/>
    </row>
    <row r="48" spans="2:11" ht="15" thickBot="1">
      <c r="B48" s="2" t="s">
        <v>11</v>
      </c>
      <c r="C48" s="9"/>
      <c r="D48" s="9"/>
      <c r="E48" s="122"/>
      <c r="F48" s="2"/>
      <c r="G48" s="2"/>
      <c r="H48" s="2"/>
      <c r="I48" s="2"/>
      <c r="K48" s="64"/>
    </row>
    <row r="49" spans="2:11" ht="15" thickBot="1">
      <c r="B49" s="2" t="s">
        <v>24</v>
      </c>
      <c r="C49" s="7">
        <v>1410</v>
      </c>
      <c r="D49" s="7">
        <v>150</v>
      </c>
      <c r="E49" s="122">
        <v>152</v>
      </c>
      <c r="F49" s="61">
        <f>Свод!AH27</f>
        <v>2147265</v>
      </c>
      <c r="G49" s="2"/>
      <c r="H49" s="2"/>
      <c r="I49" s="2"/>
      <c r="K49" s="64"/>
    </row>
    <row r="50" spans="2:11" ht="15" thickBot="1">
      <c r="B50" s="2" t="s">
        <v>25</v>
      </c>
      <c r="C50" s="7">
        <v>1420</v>
      </c>
      <c r="D50" s="7">
        <v>150</v>
      </c>
      <c r="E50" s="119">
        <v>152</v>
      </c>
      <c r="F50" s="61">
        <f>Свод!AI27</f>
        <v>0</v>
      </c>
      <c r="G50" s="2"/>
      <c r="H50" s="2"/>
      <c r="I50" s="2"/>
      <c r="K50" s="64" t="s">
        <v>113</v>
      </c>
    </row>
    <row r="51" spans="2:11" ht="15" thickBot="1">
      <c r="B51" s="2" t="s">
        <v>23</v>
      </c>
      <c r="C51" s="7">
        <v>1500</v>
      </c>
      <c r="D51" s="7">
        <v>180</v>
      </c>
      <c r="E51" s="122"/>
      <c r="F51" s="59"/>
      <c r="G51" s="2"/>
      <c r="H51" s="2"/>
      <c r="I51" s="2"/>
      <c r="K51" s="64" t="s">
        <v>170</v>
      </c>
    </row>
    <row r="52" spans="2:11">
      <c r="B52" s="3" t="s">
        <v>11</v>
      </c>
      <c r="C52" s="8"/>
      <c r="D52" s="8"/>
      <c r="E52" s="123"/>
      <c r="F52" s="3"/>
      <c r="G52" s="3"/>
      <c r="H52" s="3"/>
      <c r="I52" s="3"/>
      <c r="K52" s="64"/>
    </row>
    <row r="53" spans="2:11" ht="15" thickBot="1">
      <c r="B53" s="2"/>
      <c r="C53" s="9"/>
      <c r="D53" s="9"/>
      <c r="E53" s="119"/>
      <c r="F53" s="2"/>
      <c r="G53" s="2"/>
      <c r="H53" s="2"/>
      <c r="I53" s="2"/>
    </row>
    <row r="54" spans="2:11" ht="15" thickBot="1">
      <c r="B54" s="2" t="s">
        <v>26</v>
      </c>
      <c r="C54" s="7">
        <v>1900</v>
      </c>
      <c r="D54" s="9"/>
      <c r="E54" s="119"/>
      <c r="F54" s="2"/>
      <c r="G54" s="2"/>
      <c r="H54" s="2"/>
      <c r="I54" s="2"/>
    </row>
    <row r="55" spans="2:11" ht="15" thickBot="1">
      <c r="B55" s="2" t="s">
        <v>11</v>
      </c>
      <c r="C55" s="9"/>
      <c r="D55" s="9"/>
      <c r="E55" s="119"/>
      <c r="F55" s="2"/>
      <c r="G55" s="2"/>
      <c r="H55" s="2"/>
      <c r="I55" s="2"/>
    </row>
    <row r="56" spans="2:11" ht="15" thickBot="1">
      <c r="B56" s="2"/>
      <c r="C56" s="9"/>
      <c r="D56" s="9"/>
      <c r="E56" s="119"/>
      <c r="F56" s="2"/>
      <c r="G56" s="2"/>
      <c r="H56" s="2"/>
      <c r="I56" s="2"/>
    </row>
    <row r="57" spans="2:11" ht="16.2" thickBot="1">
      <c r="B57" s="2" t="s">
        <v>27</v>
      </c>
      <c r="C57" s="7">
        <v>1980</v>
      </c>
      <c r="D57" s="7" t="s">
        <v>8</v>
      </c>
      <c r="E57" s="119"/>
      <c r="F57" s="2"/>
      <c r="G57" s="2"/>
      <c r="H57" s="2"/>
      <c r="I57" s="2"/>
    </row>
    <row r="58" spans="2:11">
      <c r="B58" s="3" t="s">
        <v>28</v>
      </c>
      <c r="C58" s="8"/>
      <c r="D58" s="8"/>
      <c r="E58" s="121"/>
      <c r="F58" s="3"/>
      <c r="G58" s="3"/>
      <c r="H58" s="3"/>
      <c r="I58" s="3"/>
    </row>
    <row r="59" spans="2:11" ht="27" thickBot="1">
      <c r="B59" s="2" t="s">
        <v>29</v>
      </c>
      <c r="C59" s="7">
        <v>1981</v>
      </c>
      <c r="D59" s="7">
        <v>510</v>
      </c>
      <c r="E59" s="119"/>
      <c r="F59" s="2"/>
      <c r="G59" s="2"/>
      <c r="H59" s="2"/>
      <c r="I59" s="7" t="s">
        <v>8</v>
      </c>
    </row>
    <row r="60" spans="2:11" ht="9" customHeight="1" thickBot="1">
      <c r="B60" s="2"/>
      <c r="C60" s="9"/>
      <c r="D60" s="9"/>
      <c r="E60" s="119"/>
      <c r="F60" s="2"/>
      <c r="G60" s="2"/>
      <c r="H60" s="2"/>
      <c r="I60" s="9"/>
    </row>
    <row r="61" spans="2:11" ht="15" thickBot="1">
      <c r="B61" s="2" t="s">
        <v>30</v>
      </c>
      <c r="C61" s="7">
        <v>2000</v>
      </c>
      <c r="D61" s="7" t="s">
        <v>8</v>
      </c>
      <c r="E61" s="119">
        <v>200</v>
      </c>
      <c r="F61" s="60">
        <f>F63+F83+F92+F107</f>
        <v>17258367.98</v>
      </c>
      <c r="G61" s="2"/>
      <c r="H61" s="2"/>
      <c r="I61" s="9"/>
    </row>
    <row r="62" spans="2:11">
      <c r="B62" s="3" t="s">
        <v>11</v>
      </c>
      <c r="C62" s="8"/>
      <c r="D62" s="8"/>
      <c r="E62" s="121"/>
      <c r="F62" s="3"/>
      <c r="G62" s="3"/>
      <c r="H62" s="3"/>
      <c r="I62" s="8"/>
    </row>
    <row r="63" spans="2:11" ht="15" thickBot="1">
      <c r="B63" s="2" t="s">
        <v>31</v>
      </c>
      <c r="C63" s="7">
        <v>2100</v>
      </c>
      <c r="D63" s="7">
        <v>100</v>
      </c>
      <c r="E63" s="119">
        <v>210</v>
      </c>
      <c r="F63" s="59">
        <f>F65+F66+F68</f>
        <v>16100605</v>
      </c>
      <c r="G63" s="2"/>
      <c r="H63" s="2"/>
      <c r="I63" s="7" t="s">
        <v>8</v>
      </c>
    </row>
    <row r="64" spans="2:11">
      <c r="B64" s="3" t="s">
        <v>11</v>
      </c>
      <c r="C64" s="8"/>
      <c r="D64" s="8"/>
      <c r="E64" s="121"/>
      <c r="F64" s="3"/>
      <c r="G64" s="3"/>
      <c r="H64" s="3"/>
      <c r="I64" s="8"/>
    </row>
    <row r="65" spans="2:9" ht="15" thickBot="1">
      <c r="B65" s="2" t="s">
        <v>32</v>
      </c>
      <c r="C65" s="7">
        <v>2110</v>
      </c>
      <c r="D65" s="7">
        <v>111</v>
      </c>
      <c r="E65" s="124">
        <v>211</v>
      </c>
      <c r="F65" s="83">
        <f>Свод!S27+Свод!G27+Свод!AC27+Свод!V27</f>
        <v>12283106.73</v>
      </c>
      <c r="G65" s="2"/>
      <c r="H65" s="2"/>
      <c r="I65" s="7" t="s">
        <v>8</v>
      </c>
    </row>
    <row r="66" spans="2:9" ht="15" thickBot="1">
      <c r="B66" s="2" t="s">
        <v>33</v>
      </c>
      <c r="C66" s="7">
        <v>2120</v>
      </c>
      <c r="D66" s="7">
        <v>112</v>
      </c>
      <c r="E66" s="124">
        <v>212</v>
      </c>
      <c r="F66" s="83">
        <f>Свод!P27+Свод!E27+Свод!AG27</f>
        <v>108000</v>
      </c>
      <c r="G66" s="2"/>
      <c r="H66" s="2"/>
      <c r="I66" s="7" t="s">
        <v>8</v>
      </c>
    </row>
    <row r="67" spans="2:9" ht="27" thickBot="1">
      <c r="B67" s="2" t="s">
        <v>34</v>
      </c>
      <c r="C67" s="7">
        <v>2130</v>
      </c>
      <c r="D67" s="7">
        <v>113</v>
      </c>
      <c r="E67" s="119">
        <v>213</v>
      </c>
      <c r="F67" s="2"/>
      <c r="G67" s="2"/>
      <c r="H67" s="2"/>
      <c r="I67" s="7" t="s">
        <v>8</v>
      </c>
    </row>
    <row r="68" spans="2:9" ht="27" thickBot="1">
      <c r="B68" s="2" t="s">
        <v>35</v>
      </c>
      <c r="C68" s="7">
        <v>2140</v>
      </c>
      <c r="D68" s="7">
        <v>119</v>
      </c>
      <c r="E68" s="122">
        <v>213</v>
      </c>
      <c r="F68" s="131">
        <f>F70</f>
        <v>3709498.27</v>
      </c>
      <c r="G68" s="2"/>
      <c r="H68" s="2"/>
      <c r="I68" s="7" t="s">
        <v>8</v>
      </c>
    </row>
    <row r="69" spans="2:9">
      <c r="B69" s="3" t="s">
        <v>11</v>
      </c>
      <c r="C69" s="8"/>
      <c r="D69" s="8"/>
      <c r="E69" s="121"/>
      <c r="F69" s="3"/>
      <c r="G69" s="3"/>
      <c r="H69" s="3"/>
      <c r="I69" s="10" t="s">
        <v>8</v>
      </c>
    </row>
    <row r="70" spans="2:9" ht="15" thickBot="1">
      <c r="B70" s="2" t="s">
        <v>36</v>
      </c>
      <c r="C70" s="7">
        <v>2141</v>
      </c>
      <c r="D70" s="7">
        <v>119</v>
      </c>
      <c r="E70" s="124">
        <v>213</v>
      </c>
      <c r="F70" s="81">
        <f>Свод!H27+Свод!T27+Свод!AD27+Свод!W27</f>
        <v>3709498.27</v>
      </c>
      <c r="G70" s="2"/>
      <c r="H70" s="2"/>
      <c r="I70" s="9"/>
    </row>
    <row r="71" spans="2:9" ht="15" thickBot="1">
      <c r="B71" s="2" t="s">
        <v>37</v>
      </c>
      <c r="C71" s="7">
        <v>2142</v>
      </c>
      <c r="D71" s="7">
        <v>119</v>
      </c>
      <c r="E71" s="117"/>
      <c r="F71" s="2"/>
      <c r="G71" s="2"/>
      <c r="H71" s="2"/>
      <c r="I71" s="7" t="s">
        <v>8</v>
      </c>
    </row>
    <row r="72" spans="2:9">
      <c r="B72" s="4"/>
    </row>
    <row r="73" spans="2:9" ht="15" thickBot="1">
      <c r="B73" s="4"/>
    </row>
    <row r="74" spans="2:9" ht="27" thickBot="1">
      <c r="B74" s="301" t="s">
        <v>0</v>
      </c>
      <c r="C74" s="299" t="s">
        <v>1</v>
      </c>
      <c r="D74" s="299" t="s">
        <v>2</v>
      </c>
      <c r="E74" s="115" t="s">
        <v>3</v>
      </c>
      <c r="F74" s="297" t="s">
        <v>5</v>
      </c>
      <c r="G74" s="298"/>
      <c r="H74" s="298"/>
      <c r="I74" s="298"/>
    </row>
    <row r="75" spans="2:9" ht="53.4" thickBot="1">
      <c r="B75" s="302"/>
      <c r="C75" s="300"/>
      <c r="D75" s="300"/>
      <c r="E75" s="116" t="s">
        <v>4</v>
      </c>
      <c r="F75" s="243" t="s">
        <v>338</v>
      </c>
      <c r="G75" s="243" t="s">
        <v>339</v>
      </c>
      <c r="H75" s="243" t="s">
        <v>340</v>
      </c>
      <c r="I75" s="1" t="s">
        <v>6</v>
      </c>
    </row>
    <row r="76" spans="2:9" ht="15" thickBot="1">
      <c r="B76" s="91">
        <v>1</v>
      </c>
      <c r="C76" s="91">
        <v>2</v>
      </c>
      <c r="D76" s="91">
        <v>3</v>
      </c>
      <c r="E76" s="116">
        <v>4</v>
      </c>
      <c r="F76" s="91">
        <v>5</v>
      </c>
      <c r="G76" s="91">
        <v>6</v>
      </c>
      <c r="H76" s="91">
        <v>7</v>
      </c>
      <c r="I76" s="1">
        <v>8</v>
      </c>
    </row>
    <row r="77" spans="2:9" ht="27" thickBot="1">
      <c r="B77" s="2" t="s">
        <v>38</v>
      </c>
      <c r="C77" s="7">
        <v>2150</v>
      </c>
      <c r="D77" s="7">
        <v>131</v>
      </c>
      <c r="E77" s="119"/>
      <c r="F77" s="2"/>
      <c r="G77" s="2"/>
      <c r="H77" s="2"/>
      <c r="I77" s="7" t="s">
        <v>8</v>
      </c>
    </row>
    <row r="78" spans="2:9" ht="27" thickBot="1">
      <c r="B78" s="2" t="s">
        <v>230</v>
      </c>
      <c r="C78" s="7">
        <v>2160</v>
      </c>
      <c r="D78" s="7">
        <v>133</v>
      </c>
      <c r="E78" s="119"/>
      <c r="F78" s="2"/>
      <c r="G78" s="2"/>
      <c r="H78" s="2"/>
      <c r="I78" s="7" t="s">
        <v>8</v>
      </c>
    </row>
    <row r="79" spans="2:9" ht="27" thickBot="1">
      <c r="B79" s="2" t="s">
        <v>39</v>
      </c>
      <c r="C79" s="7">
        <v>2170</v>
      </c>
      <c r="D79" s="7">
        <v>134</v>
      </c>
      <c r="E79" s="119"/>
      <c r="F79" s="2"/>
      <c r="G79" s="2"/>
      <c r="H79" s="2"/>
      <c r="I79" s="7" t="s">
        <v>8</v>
      </c>
    </row>
    <row r="80" spans="2:9" ht="26.4">
      <c r="B80" s="3" t="s">
        <v>40</v>
      </c>
      <c r="C80" s="10">
        <v>2180</v>
      </c>
      <c r="D80" s="10">
        <v>139</v>
      </c>
      <c r="E80" s="121"/>
      <c r="F80" s="3"/>
      <c r="G80" s="3"/>
      <c r="H80" s="3"/>
      <c r="I80" s="8"/>
    </row>
    <row r="81" spans="2:9" ht="15" thickBot="1">
      <c r="B81" s="2" t="s">
        <v>11</v>
      </c>
      <c r="C81" s="7">
        <v>2181</v>
      </c>
      <c r="D81" s="7">
        <v>139</v>
      </c>
      <c r="E81" s="119"/>
      <c r="F81" s="2"/>
      <c r="G81" s="2"/>
      <c r="H81" s="2"/>
      <c r="I81" s="7" t="s">
        <v>8</v>
      </c>
    </row>
    <row r="82" spans="2:9" ht="15" thickBot="1">
      <c r="B82" s="2" t="s">
        <v>41</v>
      </c>
      <c r="C82" s="7"/>
      <c r="D82" s="7"/>
      <c r="E82" s="119"/>
      <c r="F82" s="2"/>
      <c r="G82" s="2"/>
      <c r="H82" s="2"/>
      <c r="I82" s="7" t="s">
        <v>8</v>
      </c>
    </row>
    <row r="83" spans="2:9" ht="15" thickBot="1">
      <c r="B83" s="2" t="s">
        <v>42</v>
      </c>
      <c r="C83" s="7">
        <v>2200</v>
      </c>
      <c r="D83" s="7">
        <v>300</v>
      </c>
      <c r="E83" s="119">
        <v>262</v>
      </c>
      <c r="F83" s="2">
        <f>F87</f>
        <v>0</v>
      </c>
      <c r="G83" s="2"/>
      <c r="H83" s="2"/>
      <c r="I83" s="7" t="s">
        <v>8</v>
      </c>
    </row>
    <row r="84" spans="2:9">
      <c r="B84" s="3" t="s">
        <v>11</v>
      </c>
      <c r="C84" s="8"/>
      <c r="D84" s="8"/>
      <c r="E84" s="121"/>
      <c r="F84" s="3"/>
      <c r="G84" s="3"/>
      <c r="H84" s="3"/>
      <c r="I84" s="10" t="s">
        <v>8</v>
      </c>
    </row>
    <row r="85" spans="2:9" ht="27" thickBot="1">
      <c r="B85" s="2" t="s">
        <v>43</v>
      </c>
      <c r="C85" s="7">
        <v>2210</v>
      </c>
      <c r="D85" s="7">
        <v>320</v>
      </c>
      <c r="E85" s="119">
        <v>262</v>
      </c>
      <c r="F85" s="2">
        <f>F87</f>
        <v>0</v>
      </c>
      <c r="G85" s="2"/>
      <c r="H85" s="2"/>
      <c r="I85" s="9"/>
    </row>
    <row r="86" spans="2:9">
      <c r="B86" s="3" t="s">
        <v>28</v>
      </c>
      <c r="C86" s="8"/>
      <c r="D86" s="8"/>
      <c r="E86" s="121"/>
      <c r="F86" s="3"/>
      <c r="G86" s="3"/>
      <c r="H86" s="3"/>
      <c r="I86" s="8"/>
    </row>
    <row r="87" spans="2:9" ht="27" thickBot="1">
      <c r="B87" s="2" t="s">
        <v>44</v>
      </c>
      <c r="C87" s="7">
        <v>2211</v>
      </c>
      <c r="D87" s="7">
        <v>321</v>
      </c>
      <c r="E87" s="124">
        <v>262</v>
      </c>
      <c r="F87" s="81">
        <f>Свод!F27</f>
        <v>0</v>
      </c>
      <c r="G87" s="2"/>
      <c r="H87" s="2"/>
      <c r="I87" s="7" t="s">
        <v>8</v>
      </c>
    </row>
    <row r="88" spans="2:9" ht="15" thickBot="1">
      <c r="B88" s="2"/>
      <c r="C88" s="9"/>
      <c r="D88" s="9"/>
      <c r="E88" s="119"/>
      <c r="F88" s="2"/>
      <c r="G88" s="2"/>
      <c r="H88" s="2"/>
      <c r="I88" s="9"/>
    </row>
    <row r="89" spans="2:9" ht="27" thickBot="1">
      <c r="B89" s="2" t="s">
        <v>45</v>
      </c>
      <c r="C89" s="7">
        <v>2220</v>
      </c>
      <c r="D89" s="7">
        <v>340</v>
      </c>
      <c r="E89" s="119"/>
      <c r="F89" s="2"/>
      <c r="G89" s="2"/>
      <c r="H89" s="2"/>
      <c r="I89" s="7" t="s">
        <v>8</v>
      </c>
    </row>
    <row r="90" spans="2:9" ht="40.200000000000003" thickBot="1">
      <c r="B90" s="2" t="s">
        <v>46</v>
      </c>
      <c r="C90" s="7">
        <v>2230</v>
      </c>
      <c r="D90" s="7">
        <v>350</v>
      </c>
      <c r="E90" s="119"/>
      <c r="F90" s="2"/>
      <c r="G90" s="2"/>
      <c r="H90" s="2"/>
      <c r="I90" s="7" t="s">
        <v>8</v>
      </c>
    </row>
    <row r="91" spans="2:9" ht="27" thickBot="1">
      <c r="B91" s="2" t="s">
        <v>47</v>
      </c>
      <c r="C91" s="7">
        <v>2240</v>
      </c>
      <c r="D91" s="7">
        <v>360</v>
      </c>
      <c r="E91" s="119"/>
      <c r="F91" s="2"/>
      <c r="G91" s="2"/>
      <c r="H91" s="2"/>
      <c r="I91" s="7" t="s">
        <v>8</v>
      </c>
    </row>
    <row r="92" spans="2:9" ht="15" thickBot="1">
      <c r="B92" s="2" t="s">
        <v>48</v>
      </c>
      <c r="C92" s="7">
        <v>2300</v>
      </c>
      <c r="D92" s="7">
        <v>850</v>
      </c>
      <c r="E92" s="119">
        <v>290</v>
      </c>
      <c r="F92" s="2">
        <f>F94+F95+F96</f>
        <v>1156</v>
      </c>
      <c r="G92" s="2"/>
      <c r="H92" s="2"/>
      <c r="I92" s="7" t="s">
        <v>8</v>
      </c>
    </row>
    <row r="93" spans="2:9">
      <c r="B93" s="3" t="s">
        <v>28</v>
      </c>
      <c r="C93" s="8"/>
      <c r="D93" s="8"/>
      <c r="E93" s="121"/>
      <c r="F93" s="3"/>
      <c r="G93" s="3"/>
      <c r="H93" s="3"/>
      <c r="I93" s="10"/>
    </row>
    <row r="94" spans="2:9" ht="15" thickBot="1">
      <c r="B94" s="2" t="s">
        <v>49</v>
      </c>
      <c r="C94" s="7">
        <v>2310</v>
      </c>
      <c r="D94" s="7">
        <v>851</v>
      </c>
      <c r="E94" s="124">
        <v>291</v>
      </c>
      <c r="F94" s="81">
        <f>Свод!J27</f>
        <v>0</v>
      </c>
      <c r="G94" s="2"/>
      <c r="H94" s="2"/>
      <c r="I94" s="7" t="s">
        <v>8</v>
      </c>
    </row>
    <row r="95" spans="2:9" ht="27" thickBot="1">
      <c r="B95" s="2" t="s">
        <v>50</v>
      </c>
      <c r="C95" s="7">
        <v>2320</v>
      </c>
      <c r="D95" s="7">
        <v>852</v>
      </c>
      <c r="E95" s="124">
        <v>292</v>
      </c>
      <c r="F95" s="81">
        <f>Свод!K27</f>
        <v>0</v>
      </c>
      <c r="G95" s="2"/>
      <c r="H95" s="2"/>
      <c r="I95" s="7" t="s">
        <v>8</v>
      </c>
    </row>
    <row r="96" spans="2:9" ht="15" thickBot="1">
      <c r="B96" s="2" t="s">
        <v>51</v>
      </c>
      <c r="C96" s="7">
        <v>2330</v>
      </c>
      <c r="D96" s="7">
        <v>853</v>
      </c>
      <c r="E96" s="124">
        <v>293</v>
      </c>
      <c r="F96" s="83">
        <f>Свод!L27</f>
        <v>1156</v>
      </c>
      <c r="G96" s="2"/>
      <c r="H96" s="2"/>
      <c r="I96" s="7" t="s">
        <v>8</v>
      </c>
    </row>
    <row r="97" spans="2:9" ht="15" thickBot="1">
      <c r="B97" s="2" t="s">
        <v>52</v>
      </c>
      <c r="C97" s="7">
        <v>2400</v>
      </c>
      <c r="D97" s="7" t="s">
        <v>8</v>
      </c>
      <c r="E97" s="119"/>
      <c r="F97" s="2"/>
      <c r="G97" s="2"/>
      <c r="H97" s="2"/>
      <c r="I97" s="7" t="s">
        <v>8</v>
      </c>
    </row>
    <row r="98" spans="2:9">
      <c r="B98" s="3" t="s">
        <v>28</v>
      </c>
      <c r="C98" s="8"/>
      <c r="D98" s="8"/>
      <c r="E98" s="121"/>
      <c r="F98" s="3"/>
      <c r="G98" s="3"/>
      <c r="H98" s="3"/>
      <c r="I98" s="8"/>
    </row>
    <row r="99" spans="2:9" ht="15" thickBot="1">
      <c r="B99" s="2" t="s">
        <v>231</v>
      </c>
      <c r="C99" s="7">
        <v>2410</v>
      </c>
      <c r="D99" s="7">
        <v>613</v>
      </c>
      <c r="E99" s="121"/>
      <c r="F99" s="3"/>
      <c r="G99" s="3"/>
      <c r="H99" s="3"/>
      <c r="I99" s="8"/>
    </row>
    <row r="100" spans="2:9" ht="15" thickBot="1">
      <c r="B100" s="2" t="s">
        <v>232</v>
      </c>
      <c r="C100" s="7">
        <v>2420</v>
      </c>
      <c r="D100" s="7">
        <v>623</v>
      </c>
      <c r="E100" s="121"/>
      <c r="F100" s="3"/>
      <c r="G100" s="3"/>
      <c r="H100" s="3"/>
      <c r="I100" s="8"/>
    </row>
    <row r="101" spans="2:9" ht="27" thickBot="1">
      <c r="B101" s="2" t="s">
        <v>233</v>
      </c>
      <c r="C101" s="7">
        <v>2430</v>
      </c>
      <c r="D101" s="7">
        <v>634</v>
      </c>
      <c r="E101" s="121"/>
      <c r="F101" s="3"/>
      <c r="G101" s="3"/>
      <c r="H101" s="3"/>
      <c r="I101" s="8"/>
    </row>
    <row r="102" spans="2:9" ht="15" thickBot="1">
      <c r="B102" s="2" t="s">
        <v>53</v>
      </c>
      <c r="C102" s="7">
        <v>2440</v>
      </c>
      <c r="D102" s="7">
        <v>810</v>
      </c>
      <c r="E102" s="119"/>
      <c r="F102" s="2"/>
      <c r="G102" s="2"/>
      <c r="H102" s="2"/>
      <c r="I102" s="7" t="s">
        <v>8</v>
      </c>
    </row>
    <row r="103" spans="2:9" ht="15" thickBot="1">
      <c r="B103" s="2" t="s">
        <v>54</v>
      </c>
      <c r="C103" s="7">
        <v>2450</v>
      </c>
      <c r="D103" s="7">
        <v>862</v>
      </c>
      <c r="E103" s="119"/>
      <c r="F103" s="2"/>
      <c r="G103" s="2"/>
      <c r="H103" s="2"/>
      <c r="I103" s="7" t="s">
        <v>8</v>
      </c>
    </row>
    <row r="104" spans="2:9" ht="27" thickBot="1">
      <c r="B104" s="2" t="s">
        <v>55</v>
      </c>
      <c r="C104" s="7">
        <v>2460</v>
      </c>
      <c r="D104" s="7">
        <v>863</v>
      </c>
      <c r="E104" s="119"/>
      <c r="F104" s="2"/>
      <c r="G104" s="2"/>
      <c r="H104" s="2"/>
      <c r="I104" s="7" t="s">
        <v>8</v>
      </c>
    </row>
    <row r="105" spans="2:9" ht="15" thickBot="1">
      <c r="B105" s="2" t="s">
        <v>56</v>
      </c>
      <c r="C105" s="7">
        <v>2500</v>
      </c>
      <c r="D105" s="7" t="s">
        <v>8</v>
      </c>
      <c r="E105" s="119"/>
      <c r="F105" s="2"/>
      <c r="G105" s="2"/>
      <c r="H105" s="2"/>
      <c r="I105" s="7" t="s">
        <v>8</v>
      </c>
    </row>
    <row r="106" spans="2:9" ht="40.200000000000003" thickBot="1">
      <c r="B106" s="2" t="s">
        <v>57</v>
      </c>
      <c r="C106" s="7">
        <v>2520</v>
      </c>
      <c r="D106" s="7">
        <v>831</v>
      </c>
      <c r="E106" s="119"/>
      <c r="F106" s="2"/>
      <c r="G106" s="2"/>
      <c r="H106" s="2"/>
      <c r="I106" s="7" t="s">
        <v>8</v>
      </c>
    </row>
    <row r="107" spans="2:9" ht="16.2" thickBot="1">
      <c r="B107" s="2" t="s">
        <v>58</v>
      </c>
      <c r="C107" s="7">
        <v>2600</v>
      </c>
      <c r="D107" s="7" t="s">
        <v>8</v>
      </c>
      <c r="E107" s="119">
        <v>220</v>
      </c>
      <c r="F107" s="60">
        <f>F110+F115+F118+F117</f>
        <v>1156606.98</v>
      </c>
      <c r="G107" s="2"/>
      <c r="H107" s="2"/>
      <c r="I107" s="2"/>
    </row>
    <row r="108" spans="2:9">
      <c r="B108" s="3" t="s">
        <v>11</v>
      </c>
      <c r="C108" s="8"/>
      <c r="D108" s="8"/>
      <c r="E108" s="121"/>
      <c r="F108" s="3"/>
      <c r="G108" s="3"/>
      <c r="H108" s="3"/>
      <c r="I108" s="3"/>
    </row>
    <row r="109" spans="2:9" ht="27" thickBot="1">
      <c r="B109" s="2" t="s">
        <v>237</v>
      </c>
      <c r="C109" s="7">
        <v>2610</v>
      </c>
      <c r="D109" s="7">
        <v>241</v>
      </c>
      <c r="E109" s="119"/>
      <c r="F109" s="2"/>
      <c r="G109" s="2"/>
      <c r="H109" s="2"/>
      <c r="I109" s="2"/>
    </row>
    <row r="110" spans="2:9" ht="27" thickBot="1">
      <c r="B110" s="2" t="s">
        <v>59</v>
      </c>
      <c r="C110" s="7">
        <v>2630</v>
      </c>
      <c r="D110" s="7">
        <v>243</v>
      </c>
      <c r="E110" s="122">
        <v>220</v>
      </c>
      <c r="F110" s="81">
        <f>Свод!AE27+Свод!M27+Свод!AF27</f>
        <v>0</v>
      </c>
      <c r="G110" s="2"/>
      <c r="H110" s="2"/>
      <c r="I110" s="2"/>
    </row>
    <row r="111" spans="2:9" ht="15" thickBot="1">
      <c r="B111" s="4"/>
    </row>
    <row r="112" spans="2:9" ht="26.25" customHeight="1" thickBot="1">
      <c r="B112" s="301" t="s">
        <v>0</v>
      </c>
      <c r="C112" s="299" t="s">
        <v>1</v>
      </c>
      <c r="D112" s="299" t="s">
        <v>2</v>
      </c>
      <c r="E112" s="160" t="s">
        <v>3</v>
      </c>
      <c r="F112" s="297" t="s">
        <v>5</v>
      </c>
      <c r="G112" s="298"/>
      <c r="H112" s="298"/>
      <c r="I112" s="298"/>
    </row>
    <row r="113" spans="2:9" ht="53.4" thickBot="1">
      <c r="B113" s="302"/>
      <c r="C113" s="300"/>
      <c r="D113" s="300"/>
      <c r="E113" s="161" t="s">
        <v>4</v>
      </c>
      <c r="F113" s="243" t="s">
        <v>338</v>
      </c>
      <c r="G113" s="243" t="s">
        <v>339</v>
      </c>
      <c r="H113" s="243" t="s">
        <v>340</v>
      </c>
      <c r="I113" s="1" t="s">
        <v>6</v>
      </c>
    </row>
    <row r="114" spans="2:9" ht="15" thickBot="1">
      <c r="B114" s="161">
        <v>1</v>
      </c>
      <c r="C114" s="161">
        <v>2</v>
      </c>
      <c r="D114" s="161">
        <v>3</v>
      </c>
      <c r="E114" s="161">
        <v>4</v>
      </c>
      <c r="F114" s="91">
        <v>5</v>
      </c>
      <c r="G114" s="91">
        <v>6</v>
      </c>
      <c r="H114" s="91">
        <v>7</v>
      </c>
      <c r="I114" s="1">
        <v>8</v>
      </c>
    </row>
    <row r="115" spans="2:9" ht="15" thickBot="1">
      <c r="B115" s="2" t="s">
        <v>60</v>
      </c>
      <c r="C115" s="7">
        <v>2640</v>
      </c>
      <c r="D115" s="161">
        <v>244</v>
      </c>
      <c r="E115" s="124">
        <v>220</v>
      </c>
      <c r="F115" s="81">
        <f>Свод!D27+Свод!Q27+Свод!AA27+Свод!AB27+Свод!AL27+Свод!AN27+Свод!AX27</f>
        <v>1008276.78</v>
      </c>
      <c r="G115" s="2"/>
      <c r="H115" s="2"/>
      <c r="I115" s="2"/>
    </row>
    <row r="116" spans="2:9" ht="27" thickBot="1">
      <c r="B116" s="2" t="s">
        <v>238</v>
      </c>
      <c r="C116" s="7">
        <v>2650</v>
      </c>
      <c r="D116" s="7">
        <v>246</v>
      </c>
      <c r="E116" s="162">
        <v>220</v>
      </c>
      <c r="F116" s="2"/>
      <c r="G116" s="2"/>
      <c r="H116" s="2"/>
      <c r="I116" s="2"/>
    </row>
    <row r="117" spans="2:9" ht="15" thickBot="1">
      <c r="B117" s="2" t="s">
        <v>239</v>
      </c>
      <c r="C117" s="7">
        <v>2660</v>
      </c>
      <c r="D117" s="161">
        <v>247</v>
      </c>
      <c r="E117" s="119">
        <v>223</v>
      </c>
      <c r="F117" s="60">
        <f>Свод!N27</f>
        <v>148330.20000000004</v>
      </c>
      <c r="G117" s="2"/>
      <c r="H117" s="2"/>
      <c r="I117" s="2"/>
    </row>
    <row r="118" spans="2:9" ht="27" thickBot="1">
      <c r="B118" s="2" t="s">
        <v>61</v>
      </c>
      <c r="C118" s="7">
        <v>2700</v>
      </c>
      <c r="D118" s="7">
        <v>400</v>
      </c>
      <c r="E118" s="117"/>
      <c r="F118" s="60">
        <f>F120+F121</f>
        <v>0</v>
      </c>
      <c r="G118" s="2"/>
      <c r="H118" s="2"/>
      <c r="I118" s="2"/>
    </row>
    <row r="119" spans="2:9">
      <c r="B119" s="3" t="s">
        <v>11</v>
      </c>
      <c r="C119" s="8"/>
      <c r="D119" s="3"/>
      <c r="E119" s="118"/>
      <c r="F119" s="141"/>
      <c r="G119" s="3"/>
      <c r="H119" s="3"/>
      <c r="I119" s="3"/>
    </row>
    <row r="120" spans="2:9" ht="27" thickBot="1">
      <c r="B120" s="2" t="s">
        <v>62</v>
      </c>
      <c r="C120" s="7">
        <v>2710</v>
      </c>
      <c r="D120" s="161">
        <v>406</v>
      </c>
      <c r="E120" s="89"/>
      <c r="F120" s="60"/>
      <c r="G120" s="2"/>
      <c r="H120" s="2"/>
      <c r="I120" s="2"/>
    </row>
    <row r="121" spans="2:9" ht="27" thickBot="1">
      <c r="B121" s="2" t="s">
        <v>63</v>
      </c>
      <c r="C121" s="7">
        <v>2720</v>
      </c>
      <c r="D121" s="161">
        <v>407</v>
      </c>
      <c r="E121" s="89">
        <v>228</v>
      </c>
      <c r="F121" s="81">
        <f>Свод!AI27</f>
        <v>0</v>
      </c>
      <c r="G121" s="2"/>
      <c r="H121" s="2"/>
      <c r="I121" s="2"/>
    </row>
    <row r="122" spans="2:9" ht="16.2" thickBot="1">
      <c r="B122" s="2" t="s">
        <v>64</v>
      </c>
      <c r="C122" s="7">
        <v>3000</v>
      </c>
      <c r="D122" s="91">
        <v>100</v>
      </c>
      <c r="E122" s="117"/>
      <c r="F122" s="60"/>
      <c r="G122" s="2"/>
      <c r="H122" s="2"/>
      <c r="I122" s="91" t="s">
        <v>8</v>
      </c>
    </row>
    <row r="123" spans="2:9">
      <c r="B123" s="3" t="s">
        <v>11</v>
      </c>
      <c r="C123" s="8"/>
      <c r="D123" s="3"/>
      <c r="E123" s="118"/>
      <c r="F123" s="141"/>
      <c r="G123" s="3"/>
      <c r="H123" s="3"/>
      <c r="I123" s="3"/>
    </row>
    <row r="124" spans="2:9" ht="16.2" thickBot="1">
      <c r="B124" s="2" t="s">
        <v>65</v>
      </c>
      <c r="C124" s="7">
        <v>3010</v>
      </c>
      <c r="D124" s="2"/>
      <c r="E124" s="117"/>
      <c r="F124" s="2"/>
      <c r="G124" s="2"/>
      <c r="H124" s="2"/>
      <c r="I124" s="91" t="s">
        <v>8</v>
      </c>
    </row>
    <row r="125" spans="2:9" ht="16.2" thickBot="1">
      <c r="B125" s="2" t="s">
        <v>66</v>
      </c>
      <c r="C125" s="7">
        <v>3020</v>
      </c>
      <c r="D125" s="2"/>
      <c r="E125" s="117"/>
      <c r="F125" s="2"/>
      <c r="G125" s="2"/>
      <c r="H125" s="2"/>
      <c r="I125" s="91" t="s">
        <v>8</v>
      </c>
    </row>
    <row r="126" spans="2:9" ht="16.2" thickBot="1">
      <c r="B126" s="2" t="s">
        <v>67</v>
      </c>
      <c r="C126" s="7">
        <v>3030</v>
      </c>
      <c r="D126" s="2"/>
      <c r="E126" s="117"/>
      <c r="F126" s="2"/>
      <c r="G126" s="2"/>
      <c r="H126" s="2"/>
      <c r="I126" s="91" t="s">
        <v>8</v>
      </c>
    </row>
    <row r="127" spans="2:9" ht="16.2" thickBot="1">
      <c r="B127" s="2" t="s">
        <v>68</v>
      </c>
      <c r="C127" s="7">
        <v>4000</v>
      </c>
      <c r="D127" s="91" t="s">
        <v>8</v>
      </c>
      <c r="E127" s="117"/>
      <c r="F127" s="2"/>
      <c r="G127" s="2"/>
      <c r="H127" s="2"/>
      <c r="I127" s="91" t="s">
        <v>8</v>
      </c>
    </row>
    <row r="128" spans="2:9">
      <c r="B128" s="3" t="s">
        <v>28</v>
      </c>
      <c r="C128" s="8"/>
      <c r="D128" s="3"/>
      <c r="E128" s="118"/>
      <c r="F128" s="3"/>
      <c r="G128" s="3"/>
      <c r="H128" s="3"/>
      <c r="I128" s="3"/>
    </row>
    <row r="129" spans="1:12" ht="15" thickBot="1">
      <c r="B129" s="2" t="s">
        <v>69</v>
      </c>
      <c r="C129" s="7">
        <v>4010</v>
      </c>
      <c r="D129" s="91">
        <v>610</v>
      </c>
      <c r="E129" s="117"/>
      <c r="F129" s="2"/>
      <c r="G129" s="2"/>
      <c r="H129" s="2"/>
      <c r="I129" s="91" t="s">
        <v>8</v>
      </c>
    </row>
    <row r="130" spans="1:12" ht="15" thickBot="1">
      <c r="B130" s="2"/>
      <c r="C130" s="9"/>
      <c r="D130" s="2"/>
      <c r="E130" s="117"/>
      <c r="F130" s="2"/>
      <c r="G130" s="2"/>
      <c r="H130" s="2"/>
      <c r="I130" s="2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4"/>
    </row>
    <row r="133" spans="1:12" ht="18">
      <c r="B133" s="6" t="s">
        <v>70</v>
      </c>
    </row>
    <row r="134" spans="1:12" ht="15" thickBot="1">
      <c r="B134" s="4"/>
    </row>
    <row r="135" spans="1:12" ht="15.75" customHeight="1" thickBot="1">
      <c r="A135" s="301" t="s">
        <v>71</v>
      </c>
      <c r="B135" s="299" t="s">
        <v>0</v>
      </c>
      <c r="C135" s="299" t="s">
        <v>72</v>
      </c>
      <c r="D135" s="299" t="s">
        <v>73</v>
      </c>
      <c r="E135" s="299" t="s">
        <v>218</v>
      </c>
      <c r="F135" s="132"/>
      <c r="G135" s="297" t="s">
        <v>5</v>
      </c>
      <c r="H135" s="298"/>
      <c r="I135" s="298"/>
      <c r="J135" s="298"/>
    </row>
    <row r="136" spans="1:12" ht="79.8" thickBot="1">
      <c r="A136" s="302"/>
      <c r="B136" s="300"/>
      <c r="C136" s="300"/>
      <c r="D136" s="300"/>
      <c r="E136" s="300"/>
      <c r="F136" s="174" t="s">
        <v>249</v>
      </c>
      <c r="G136" s="243" t="s">
        <v>338</v>
      </c>
      <c r="H136" s="243" t="s">
        <v>339</v>
      </c>
      <c r="I136" s="243" t="s">
        <v>340</v>
      </c>
      <c r="J136" s="1" t="s">
        <v>6</v>
      </c>
    </row>
    <row r="137" spans="1:12" ht="15" thickBot="1">
      <c r="A137" s="174">
        <v>1</v>
      </c>
      <c r="B137" s="174">
        <v>2</v>
      </c>
      <c r="C137" s="174">
        <v>3</v>
      </c>
      <c r="D137" s="174">
        <v>4</v>
      </c>
      <c r="E137" s="14" t="s">
        <v>219</v>
      </c>
      <c r="F137" s="14" t="s">
        <v>250</v>
      </c>
      <c r="G137" s="91">
        <v>5</v>
      </c>
      <c r="H137" s="91">
        <v>6</v>
      </c>
      <c r="I137" s="91">
        <v>7</v>
      </c>
      <c r="J137" s="1">
        <v>8</v>
      </c>
    </row>
    <row r="138" spans="1:12" ht="16.2" thickBot="1">
      <c r="A138" s="174">
        <v>1</v>
      </c>
      <c r="B138" s="2" t="s">
        <v>74</v>
      </c>
      <c r="C138" s="174">
        <v>26000</v>
      </c>
      <c r="D138" s="174" t="s">
        <v>8</v>
      </c>
      <c r="E138" s="133" t="s">
        <v>226</v>
      </c>
      <c r="F138" s="133" t="s">
        <v>8</v>
      </c>
      <c r="G138" s="60">
        <f>G147+G142</f>
        <v>1156606.98</v>
      </c>
      <c r="H138" s="2"/>
      <c r="I138" s="2"/>
      <c r="J138" s="2"/>
      <c r="L138" s="36">
        <f>F30+F32-F61</f>
        <v>0</v>
      </c>
    </row>
    <row r="139" spans="1:12">
      <c r="A139" s="3"/>
      <c r="B139" s="3" t="s">
        <v>11</v>
      </c>
      <c r="C139" s="3"/>
      <c r="D139" s="3"/>
      <c r="E139" s="3"/>
      <c r="F139" s="3"/>
      <c r="G139" s="3"/>
      <c r="H139" s="3"/>
      <c r="I139" s="3"/>
      <c r="J139" s="3"/>
      <c r="L139" s="32">
        <f>F107-G138</f>
        <v>0</v>
      </c>
    </row>
    <row r="140" spans="1:12" ht="135" thickBot="1">
      <c r="A140" s="174" t="s">
        <v>75</v>
      </c>
      <c r="B140" s="2" t="s">
        <v>76</v>
      </c>
      <c r="C140" s="7">
        <v>26100</v>
      </c>
      <c r="D140" s="7" t="s">
        <v>8</v>
      </c>
      <c r="E140" s="7"/>
      <c r="F140" s="7" t="s">
        <v>8</v>
      </c>
      <c r="G140" s="13"/>
      <c r="H140" s="13"/>
      <c r="I140" s="13"/>
      <c r="J140" s="13"/>
    </row>
    <row r="141" spans="1:12" ht="42.6" thickBot="1">
      <c r="A141" s="174" t="s">
        <v>77</v>
      </c>
      <c r="B141" s="2" t="s">
        <v>78</v>
      </c>
      <c r="C141" s="7">
        <v>26200</v>
      </c>
      <c r="D141" s="7" t="s">
        <v>8</v>
      </c>
      <c r="E141" s="7"/>
      <c r="F141" s="7" t="s">
        <v>8</v>
      </c>
      <c r="G141" s="13"/>
      <c r="H141" s="13"/>
      <c r="I141" s="13"/>
      <c r="J141" s="13"/>
    </row>
    <row r="142" spans="1:12" ht="42.6" thickBot="1">
      <c r="A142" s="174" t="s">
        <v>79</v>
      </c>
      <c r="B142" s="2" t="s">
        <v>80</v>
      </c>
      <c r="C142" s="7">
        <v>26300</v>
      </c>
      <c r="D142" s="7" t="s">
        <v>8</v>
      </c>
      <c r="E142" s="133" t="s">
        <v>226</v>
      </c>
      <c r="F142" s="133" t="s">
        <v>8</v>
      </c>
      <c r="G142" s="12">
        <f>Свод!AT27+Свод!AU27+Свод!AV27+G144</f>
        <v>0</v>
      </c>
      <c r="H142" s="13"/>
      <c r="I142" s="13"/>
      <c r="J142" s="13"/>
    </row>
    <row r="143" spans="1:12" ht="15" thickBot="1">
      <c r="A143" s="14" t="s">
        <v>220</v>
      </c>
      <c r="B143" s="2" t="s">
        <v>223</v>
      </c>
      <c r="C143" s="7">
        <v>26310</v>
      </c>
      <c r="D143" s="7"/>
      <c r="E143" s="7" t="s">
        <v>8</v>
      </c>
      <c r="F143" s="7" t="s">
        <v>8</v>
      </c>
      <c r="G143" s="12">
        <f>G144</f>
        <v>0</v>
      </c>
      <c r="H143" s="13"/>
      <c r="I143" s="13"/>
      <c r="J143" s="13"/>
    </row>
    <row r="144" spans="1:12" ht="15" thickBot="1">
      <c r="A144" s="14" t="s">
        <v>253</v>
      </c>
      <c r="B144" s="2" t="s">
        <v>28</v>
      </c>
      <c r="C144" s="7" t="s">
        <v>222</v>
      </c>
      <c r="D144" s="7"/>
      <c r="E144" s="7"/>
      <c r="F144" s="7" t="s">
        <v>8</v>
      </c>
      <c r="G144" s="12">
        <f>Свод!AW27</f>
        <v>0</v>
      </c>
      <c r="H144" s="13"/>
      <c r="I144" s="13"/>
      <c r="J144" s="13"/>
    </row>
    <row r="145" spans="1:10" ht="27" thickBot="1">
      <c r="A145" s="14" t="s">
        <v>254</v>
      </c>
      <c r="B145" s="2" t="s">
        <v>247</v>
      </c>
      <c r="C145" s="7" t="s">
        <v>248</v>
      </c>
      <c r="D145" s="7"/>
      <c r="E145" s="7"/>
      <c r="F145" s="7"/>
      <c r="G145" s="12"/>
      <c r="H145" s="13"/>
      <c r="I145" s="13"/>
      <c r="J145" s="13"/>
    </row>
    <row r="146" spans="1:10" ht="15" thickBot="1">
      <c r="A146" s="14" t="s">
        <v>221</v>
      </c>
      <c r="B146" s="2" t="s">
        <v>101</v>
      </c>
      <c r="C146" s="7">
        <v>26320</v>
      </c>
      <c r="D146" s="7"/>
      <c r="E146" s="7" t="s">
        <v>8</v>
      </c>
      <c r="F146" s="7" t="s">
        <v>8</v>
      </c>
      <c r="G146" s="12"/>
      <c r="H146" s="13"/>
      <c r="I146" s="13"/>
      <c r="J146" s="13"/>
    </row>
    <row r="147" spans="1:10" ht="42.6" thickBot="1">
      <c r="A147" s="174" t="s">
        <v>81</v>
      </c>
      <c r="B147" s="2" t="s">
        <v>82</v>
      </c>
      <c r="C147" s="7">
        <v>26400</v>
      </c>
      <c r="D147" s="7" t="s">
        <v>8</v>
      </c>
      <c r="E147" s="133" t="s">
        <v>226</v>
      </c>
      <c r="F147" s="7" t="s">
        <v>8</v>
      </c>
      <c r="G147" s="63">
        <f>G149+G153+G158+G165</f>
        <v>1156606.98</v>
      </c>
      <c r="H147" s="13"/>
      <c r="I147" s="13"/>
      <c r="J147" s="13"/>
    </row>
    <row r="148" spans="1:10">
      <c r="A148" s="3"/>
      <c r="B148" s="3" t="s">
        <v>11</v>
      </c>
      <c r="C148" s="8"/>
      <c r="D148" s="8"/>
      <c r="E148" s="8"/>
      <c r="F148" s="8"/>
      <c r="G148" s="3"/>
      <c r="H148" s="3"/>
      <c r="I148" s="3"/>
      <c r="J148" s="3"/>
    </row>
    <row r="149" spans="1:10" ht="27" thickBot="1">
      <c r="A149" s="14" t="s">
        <v>114</v>
      </c>
      <c r="B149" s="2" t="s">
        <v>83</v>
      </c>
      <c r="C149" s="7">
        <v>26410</v>
      </c>
      <c r="D149" s="7" t="s">
        <v>8</v>
      </c>
      <c r="E149" s="133" t="s">
        <v>226</v>
      </c>
      <c r="F149" s="7" t="s">
        <v>8</v>
      </c>
      <c r="G149" s="60">
        <f>G151</f>
        <v>848972.9800000001</v>
      </c>
      <c r="H149" s="2"/>
      <c r="I149" s="2"/>
      <c r="J149" s="2"/>
    </row>
    <row r="150" spans="1:10">
      <c r="A150" s="3"/>
      <c r="B150" s="3" t="s">
        <v>11</v>
      </c>
      <c r="C150" s="8"/>
      <c r="D150" s="8"/>
      <c r="E150" s="8"/>
      <c r="F150" s="8"/>
      <c r="G150" s="3"/>
      <c r="H150" s="3"/>
      <c r="I150" s="3"/>
      <c r="J150" s="3"/>
    </row>
    <row r="151" spans="1:10" ht="15" thickBot="1">
      <c r="A151" s="174" t="s">
        <v>84</v>
      </c>
      <c r="B151" s="2" t="s">
        <v>85</v>
      </c>
      <c r="C151" s="7">
        <v>26411</v>
      </c>
      <c r="D151" s="7" t="s">
        <v>8</v>
      </c>
      <c r="E151" s="133" t="s">
        <v>226</v>
      </c>
      <c r="F151" s="7" t="s">
        <v>8</v>
      </c>
      <c r="G151" s="81">
        <f>Свод!Q27+Свод!M27+Свод!D27-Свод!AT27+Свод!N27</f>
        <v>848972.9800000001</v>
      </c>
      <c r="H151" s="2"/>
      <c r="I151" s="2"/>
      <c r="J151" s="2"/>
    </row>
    <row r="152" spans="1:10" ht="16.2" thickBot="1">
      <c r="A152" s="174" t="s">
        <v>86</v>
      </c>
      <c r="B152" s="2" t="s">
        <v>87</v>
      </c>
      <c r="C152" s="7">
        <v>26412</v>
      </c>
      <c r="D152" s="7" t="s">
        <v>8</v>
      </c>
      <c r="E152" s="7"/>
      <c r="F152" s="7" t="s">
        <v>8</v>
      </c>
      <c r="G152" s="59"/>
      <c r="H152" s="2"/>
      <c r="I152" s="2"/>
      <c r="J152" s="2"/>
    </row>
    <row r="153" spans="1:10" ht="27" thickBot="1">
      <c r="A153" s="174" t="s">
        <v>88</v>
      </c>
      <c r="B153" s="2" t="s">
        <v>89</v>
      </c>
      <c r="C153" s="7">
        <v>26420</v>
      </c>
      <c r="D153" s="7" t="s">
        <v>8</v>
      </c>
      <c r="E153" s="133" t="s">
        <v>226</v>
      </c>
      <c r="F153" s="7" t="s">
        <v>8</v>
      </c>
      <c r="G153" s="59">
        <f>G155</f>
        <v>307634</v>
      </c>
      <c r="H153" s="2"/>
      <c r="I153" s="2"/>
      <c r="J153" s="2"/>
    </row>
    <row r="154" spans="1:10">
      <c r="A154" s="3"/>
      <c r="B154" s="3" t="s">
        <v>11</v>
      </c>
      <c r="C154" s="8"/>
      <c r="D154" s="8"/>
      <c r="E154" s="8"/>
      <c r="F154" s="8"/>
      <c r="G154" s="134"/>
      <c r="H154" s="3"/>
      <c r="I154" s="3"/>
      <c r="J154" s="3"/>
    </row>
    <row r="155" spans="1:10" ht="15" thickBot="1">
      <c r="A155" s="174" t="s">
        <v>90</v>
      </c>
      <c r="B155" s="2" t="s">
        <v>85</v>
      </c>
      <c r="C155" s="7">
        <v>26421</v>
      </c>
      <c r="D155" s="7" t="s">
        <v>8</v>
      </c>
      <c r="E155" s="133" t="s">
        <v>226</v>
      </c>
      <c r="F155" s="7" t="s">
        <v>8</v>
      </c>
      <c r="G155" s="83">
        <f>Свод!AA27+Свод!AB27+Свод!AE27-Свод!AU27+Свод!AF27</f>
        <v>307634</v>
      </c>
      <c r="H155" s="2"/>
      <c r="I155" s="2"/>
      <c r="J155" s="2"/>
    </row>
    <row r="156" spans="1:10" ht="15" thickBot="1">
      <c r="A156" s="174"/>
      <c r="B156" s="2" t="s">
        <v>28</v>
      </c>
      <c r="C156" s="7" t="s">
        <v>225</v>
      </c>
      <c r="D156" s="7"/>
      <c r="E156" s="7"/>
      <c r="F156" s="7" t="s">
        <v>8</v>
      </c>
      <c r="G156" s="82"/>
      <c r="H156" s="2"/>
      <c r="I156" s="2"/>
      <c r="J156" s="2"/>
    </row>
    <row r="157" spans="1:10" ht="16.2" thickBot="1">
      <c r="A157" s="174" t="s">
        <v>91</v>
      </c>
      <c r="B157" s="2" t="s">
        <v>87</v>
      </c>
      <c r="C157" s="7">
        <v>26422</v>
      </c>
      <c r="D157" s="7" t="s">
        <v>8</v>
      </c>
      <c r="E157" s="7"/>
      <c r="F157" s="7" t="s">
        <v>8</v>
      </c>
      <c r="G157" s="2"/>
      <c r="H157" s="2"/>
      <c r="I157" s="2"/>
      <c r="J157" s="2"/>
    </row>
    <row r="158" spans="1:10" ht="29.4" thickBot="1">
      <c r="A158" s="174" t="s">
        <v>92</v>
      </c>
      <c r="B158" s="2" t="s">
        <v>93</v>
      </c>
      <c r="C158" s="7">
        <v>26430</v>
      </c>
      <c r="D158" s="7" t="s">
        <v>8</v>
      </c>
      <c r="E158" s="7"/>
      <c r="F158" s="7" t="s">
        <v>8</v>
      </c>
      <c r="G158" s="83">
        <f>Свод!AI27</f>
        <v>0</v>
      </c>
      <c r="H158" s="2"/>
      <c r="I158" s="2"/>
      <c r="J158" s="2"/>
    </row>
    <row r="159" spans="1:10" ht="15" thickBot="1">
      <c r="A159" s="174" t="s">
        <v>255</v>
      </c>
      <c r="B159" s="2" t="s">
        <v>28</v>
      </c>
      <c r="C159" s="7" t="s">
        <v>224</v>
      </c>
      <c r="D159" s="7"/>
      <c r="E159" s="7"/>
      <c r="F159" s="7" t="s">
        <v>8</v>
      </c>
      <c r="G159" s="83"/>
      <c r="H159" s="2"/>
      <c r="I159" s="2"/>
      <c r="J159" s="2"/>
    </row>
    <row r="160" spans="1:10" ht="27" thickBot="1">
      <c r="A160" s="174" t="s">
        <v>256</v>
      </c>
      <c r="B160" s="2" t="s">
        <v>247</v>
      </c>
      <c r="C160" s="7" t="s">
        <v>251</v>
      </c>
      <c r="D160" s="7"/>
      <c r="E160" s="7"/>
      <c r="F160" s="7"/>
      <c r="G160" s="83"/>
      <c r="H160" s="2"/>
      <c r="I160" s="2"/>
      <c r="J160" s="2"/>
    </row>
    <row r="161" spans="1:10" ht="15" thickBot="1">
      <c r="A161" s="174" t="s">
        <v>94</v>
      </c>
      <c r="B161" s="2" t="s">
        <v>95</v>
      </c>
      <c r="C161" s="7">
        <v>26440</v>
      </c>
      <c r="D161" s="7" t="s">
        <v>8</v>
      </c>
      <c r="E161" s="7"/>
      <c r="F161" s="7" t="s">
        <v>8</v>
      </c>
      <c r="G161" s="2"/>
      <c r="H161" s="2"/>
      <c r="I161" s="2"/>
      <c r="J161" s="2"/>
    </row>
    <row r="162" spans="1:10">
      <c r="A162" s="3"/>
      <c r="B162" s="3" t="s">
        <v>11</v>
      </c>
      <c r="C162" s="8"/>
      <c r="D162" s="8"/>
      <c r="E162" s="8"/>
      <c r="F162" s="8"/>
      <c r="G162" s="3"/>
      <c r="H162" s="3"/>
      <c r="I162" s="3"/>
      <c r="J162" s="3"/>
    </row>
    <row r="163" spans="1:10" ht="15" thickBot="1">
      <c r="A163" s="174" t="s">
        <v>96</v>
      </c>
      <c r="B163" s="2" t="s">
        <v>85</v>
      </c>
      <c r="C163" s="7">
        <v>26441</v>
      </c>
      <c r="D163" s="7" t="s">
        <v>8</v>
      </c>
      <c r="E163" s="7"/>
      <c r="F163" s="7" t="s">
        <v>8</v>
      </c>
      <c r="G163" s="2"/>
      <c r="H163" s="2"/>
      <c r="I163" s="2"/>
      <c r="J163" s="2"/>
    </row>
    <row r="164" spans="1:10" ht="16.2" thickBot="1">
      <c r="A164" s="174" t="s">
        <v>97</v>
      </c>
      <c r="B164" s="2" t="s">
        <v>87</v>
      </c>
      <c r="C164" s="7">
        <v>26442</v>
      </c>
      <c r="D164" s="7" t="s">
        <v>8</v>
      </c>
      <c r="E164" s="7"/>
      <c r="F164" s="7" t="s">
        <v>8</v>
      </c>
      <c r="G164" s="2"/>
      <c r="H164" s="2"/>
      <c r="I164" s="2"/>
      <c r="J164" s="2"/>
    </row>
    <row r="165" spans="1:10" ht="15" thickBot="1">
      <c r="A165" s="174" t="s">
        <v>98</v>
      </c>
      <c r="B165" s="2" t="s">
        <v>99</v>
      </c>
      <c r="C165" s="7">
        <v>26450</v>
      </c>
      <c r="D165" s="7" t="s">
        <v>8</v>
      </c>
      <c r="E165" s="133" t="s">
        <v>226</v>
      </c>
      <c r="F165" s="7" t="s">
        <v>8</v>
      </c>
      <c r="G165" s="60">
        <f>G171</f>
        <v>0</v>
      </c>
      <c r="H165" s="2"/>
      <c r="I165" s="2"/>
      <c r="J165" s="2"/>
    </row>
    <row r="166" spans="1:10" ht="15" thickBot="1">
      <c r="A166" s="4"/>
    </row>
    <row r="167" spans="1:10" ht="15.75" customHeight="1" thickBot="1">
      <c r="A167" s="301" t="s">
        <v>71</v>
      </c>
      <c r="B167" s="299" t="s">
        <v>0</v>
      </c>
      <c r="C167" s="299" t="s">
        <v>72</v>
      </c>
      <c r="D167" s="299" t="s">
        <v>73</v>
      </c>
      <c r="E167" s="299" t="s">
        <v>218</v>
      </c>
      <c r="F167" s="132"/>
      <c r="G167" s="297" t="s">
        <v>5</v>
      </c>
      <c r="H167" s="298"/>
      <c r="I167" s="298"/>
      <c r="J167" s="298"/>
    </row>
    <row r="168" spans="1:10" ht="79.8" thickBot="1">
      <c r="A168" s="302"/>
      <c r="B168" s="300"/>
      <c r="C168" s="300"/>
      <c r="D168" s="300"/>
      <c r="E168" s="300"/>
      <c r="F168" s="174" t="s">
        <v>249</v>
      </c>
      <c r="G168" s="243" t="s">
        <v>338</v>
      </c>
      <c r="H168" s="243" t="s">
        <v>339</v>
      </c>
      <c r="I168" s="243" t="s">
        <v>340</v>
      </c>
      <c r="J168" s="1" t="s">
        <v>6</v>
      </c>
    </row>
    <row r="169" spans="1:10" ht="15" thickBot="1">
      <c r="A169" s="174">
        <v>1</v>
      </c>
      <c r="B169" s="174">
        <v>2</v>
      </c>
      <c r="C169" s="174">
        <v>3</v>
      </c>
      <c r="D169" s="174">
        <v>4</v>
      </c>
      <c r="E169" s="174"/>
      <c r="F169" s="174"/>
      <c r="G169" s="91">
        <v>5</v>
      </c>
      <c r="H169" s="91">
        <v>6</v>
      </c>
      <c r="I169" s="91">
        <v>7</v>
      </c>
      <c r="J169" s="1">
        <v>8</v>
      </c>
    </row>
    <row r="170" spans="1:10">
      <c r="A170" s="3"/>
      <c r="B170" s="3" t="s">
        <v>11</v>
      </c>
      <c r="C170" s="3"/>
      <c r="D170" s="8"/>
      <c r="E170" s="8"/>
      <c r="F170" s="8"/>
      <c r="G170" s="3"/>
      <c r="H170" s="3"/>
      <c r="I170" s="3"/>
      <c r="J170" s="3"/>
    </row>
    <row r="171" spans="1:10" ht="15" thickBot="1">
      <c r="A171" s="174" t="s">
        <v>257</v>
      </c>
      <c r="B171" s="2" t="s">
        <v>85</v>
      </c>
      <c r="C171" s="7">
        <v>26451</v>
      </c>
      <c r="D171" s="7" t="s">
        <v>8</v>
      </c>
      <c r="E171" s="133" t="s">
        <v>226</v>
      </c>
      <c r="F171" s="7" t="s">
        <v>8</v>
      </c>
      <c r="G171" s="81">
        <f>Свод!AL27+Свод!AN27-Свод!AV27+Свод!AX27</f>
        <v>0</v>
      </c>
      <c r="H171" s="2"/>
      <c r="I171" s="2"/>
      <c r="J171" s="2"/>
    </row>
    <row r="172" spans="1:10" ht="15" thickBot="1">
      <c r="A172" s="174" t="s">
        <v>258</v>
      </c>
      <c r="B172" s="2" t="s">
        <v>28</v>
      </c>
      <c r="C172" s="7">
        <v>26451.1</v>
      </c>
      <c r="D172" s="7"/>
      <c r="E172" s="7"/>
      <c r="F172" s="7" t="s">
        <v>8</v>
      </c>
      <c r="G172" s="81"/>
      <c r="H172" s="2"/>
      <c r="I172" s="2"/>
      <c r="J172" s="2"/>
    </row>
    <row r="173" spans="1:10" ht="27" thickBot="1">
      <c r="A173" s="174" t="s">
        <v>259</v>
      </c>
      <c r="B173" s="2" t="s">
        <v>247</v>
      </c>
      <c r="C173" s="7" t="s">
        <v>252</v>
      </c>
      <c r="D173" s="7"/>
      <c r="E173" s="7"/>
      <c r="F173" s="7"/>
      <c r="G173" s="81"/>
      <c r="H173" s="2"/>
      <c r="I173" s="2"/>
      <c r="J173" s="2"/>
    </row>
    <row r="174" spans="1:10" ht="15" thickBot="1">
      <c r="A174" s="174" t="s">
        <v>100</v>
      </c>
      <c r="B174" s="2" t="s">
        <v>101</v>
      </c>
      <c r="C174" s="7">
        <v>26452</v>
      </c>
      <c r="D174" s="7" t="s">
        <v>8</v>
      </c>
      <c r="E174" s="7"/>
      <c r="F174" s="7" t="s">
        <v>8</v>
      </c>
      <c r="G174" s="2"/>
      <c r="H174" s="2"/>
      <c r="I174" s="2"/>
      <c r="J174" s="2"/>
    </row>
    <row r="175" spans="1:10" ht="42.6" thickBot="1">
      <c r="A175" s="174" t="s">
        <v>102</v>
      </c>
      <c r="B175" s="2" t="s">
        <v>103</v>
      </c>
      <c r="C175" s="7">
        <v>26500</v>
      </c>
      <c r="D175" s="7" t="s">
        <v>8</v>
      </c>
      <c r="E175" s="133" t="s">
        <v>226</v>
      </c>
      <c r="F175" s="7" t="s">
        <v>8</v>
      </c>
      <c r="G175" s="60">
        <f>G147</f>
        <v>1156606.98</v>
      </c>
      <c r="H175" s="2"/>
      <c r="I175" s="2"/>
      <c r="J175" s="2"/>
    </row>
    <row r="176" spans="1:10" ht="15" thickBot="1">
      <c r="A176" s="14" t="s">
        <v>212</v>
      </c>
      <c r="B176" s="2" t="s">
        <v>104</v>
      </c>
      <c r="C176" s="7" t="s">
        <v>211</v>
      </c>
      <c r="D176" s="9">
        <v>2025</v>
      </c>
      <c r="E176" s="133" t="s">
        <v>226</v>
      </c>
      <c r="F176" s="7" t="s">
        <v>8</v>
      </c>
      <c r="G176" s="60">
        <f>G175</f>
        <v>1156606.98</v>
      </c>
      <c r="H176" s="2"/>
      <c r="I176" s="2"/>
      <c r="J176" s="2"/>
    </row>
    <row r="177" spans="1:10" ht="40.200000000000003" thickBot="1">
      <c r="A177" s="174" t="s">
        <v>105</v>
      </c>
      <c r="B177" s="2" t="s">
        <v>106</v>
      </c>
      <c r="C177" s="7">
        <v>26600</v>
      </c>
      <c r="D177" s="7" t="s">
        <v>8</v>
      </c>
      <c r="E177" s="7"/>
      <c r="F177" s="7" t="s">
        <v>8</v>
      </c>
      <c r="G177" s="2"/>
      <c r="H177" s="2"/>
      <c r="I177" s="2"/>
      <c r="J177" s="2"/>
    </row>
    <row r="178" spans="1:10" ht="15" thickBot="1">
      <c r="A178" s="2"/>
      <c r="B178" s="2" t="s">
        <v>104</v>
      </c>
      <c r="C178" s="7">
        <v>26610</v>
      </c>
      <c r="D178" s="9"/>
      <c r="E178" s="9"/>
      <c r="F178" s="7" t="s">
        <v>8</v>
      </c>
      <c r="G178" s="2"/>
      <c r="H178" s="2"/>
      <c r="I178" s="2"/>
      <c r="J178" s="2"/>
    </row>
    <row r="179" spans="1:10">
      <c r="A179" s="4"/>
    </row>
    <row r="180" spans="1:10">
      <c r="A180" s="5" t="s">
        <v>107</v>
      </c>
    </row>
    <row r="181" spans="1:10">
      <c r="A181" s="5" t="s">
        <v>182</v>
      </c>
    </row>
    <row r="182" spans="1:10">
      <c r="A182" s="5" t="s">
        <v>108</v>
      </c>
    </row>
    <row r="183" spans="1:10">
      <c r="A183" s="5"/>
    </row>
    <row r="184" spans="1:10">
      <c r="A184" s="5" t="s">
        <v>184</v>
      </c>
      <c r="B184" s="74"/>
    </row>
    <row r="185" spans="1:10">
      <c r="A185" s="5" t="s">
        <v>183</v>
      </c>
    </row>
    <row r="186" spans="1:10">
      <c r="A186" s="5" t="str">
        <f>D8</f>
        <v>"26"декабря 2024 г.</v>
      </c>
    </row>
    <row r="187" spans="1:10">
      <c r="A187" s="4"/>
    </row>
    <row r="188" spans="1:10">
      <c r="A188" s="4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5433070866141736" header="0" footer="0"/>
  <pageSetup paperSize="9" scale="77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</vt:lpstr>
      <vt:lpstr>Солен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User</cp:lastModifiedBy>
  <cp:lastPrinted>2024-12-27T09:07:54Z</cp:lastPrinted>
  <dcterms:created xsi:type="dcterms:W3CDTF">2019-05-20T08:14:48Z</dcterms:created>
  <dcterms:modified xsi:type="dcterms:W3CDTF">2024-12-27T09:10:29Z</dcterms:modified>
</cp:coreProperties>
</file>