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GB33" i="2"/>
  <c r="GB23"/>
  <c r="GB18"/>
  <c r="GB15"/>
  <c r="GB8"/>
  <c r="GB3"/>
  <c r="GB34"/>
  <c r="GB4"/>
  <c r="N3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172" i="35"/>
  <c r="F51"/>
  <c r="AP36" i="2" l="1"/>
  <c r="F110" i="4" l="1"/>
  <c r="F110" i="6"/>
  <c r="F110" i="7"/>
  <c r="F110" i="9"/>
  <c r="F110" i="10"/>
  <c r="F110" i="11"/>
  <c r="F110" i="13"/>
  <c r="F110" i="14"/>
  <c r="F110" i="20"/>
  <c r="F110" i="21"/>
  <c r="F110" i="25"/>
  <c r="F110" i="26"/>
  <c r="F110" i="27"/>
  <c r="F110" i="28"/>
  <c r="F110" i="29"/>
  <c r="F110" i="31"/>
  <c r="F110" i="32"/>
  <c r="F110" i="33"/>
  <c r="F110" i="34"/>
  <c r="F110" i="23"/>
  <c r="BC4" i="2"/>
  <c r="FY4" l="1"/>
  <c r="FY5"/>
  <c r="FY6"/>
  <c r="FY7"/>
  <c r="FY8"/>
  <c r="FY9"/>
  <c r="FY10"/>
  <c r="FY11"/>
  <c r="FY12"/>
  <c r="FY13"/>
  <c r="FY14"/>
  <c r="FY15"/>
  <c r="FY16"/>
  <c r="FY17"/>
  <c r="FY18"/>
  <c r="FY19"/>
  <c r="FY20"/>
  <c r="FY21"/>
  <c r="FY22"/>
  <c r="FY23"/>
  <c r="FY24"/>
  <c r="FY25"/>
  <c r="FY26"/>
  <c r="FY27"/>
  <c r="FY28"/>
  <c r="FY29"/>
  <c r="FY30"/>
  <c r="FY31"/>
  <c r="FY32"/>
  <c r="FY33"/>
  <c r="FY34"/>
  <c r="FY35"/>
  <c r="FY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F127" i="15"/>
  <c r="F127" i="14"/>
  <c r="AZ15" i="2"/>
  <c r="F127" i="8" l="1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P8" i="2"/>
  <c r="GK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K3"/>
  <c r="J3"/>
  <c r="FX36" l="1"/>
  <c r="FX23"/>
  <c r="GC36"/>
  <c r="GD36"/>
  <c r="GB36"/>
  <c r="GA36"/>
  <c r="FY36" l="1"/>
  <c r="F118" i="35"/>
  <c r="BW36" i="2"/>
  <c r="FW28"/>
  <c r="FV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W36" i="2" l="1"/>
  <c r="FV36"/>
  <c r="GM28"/>
  <c r="BQ36"/>
  <c r="BP36"/>
  <c r="AZ36" l="1"/>
  <c r="AZ28"/>
  <c r="G142" i="1" l="1"/>
  <c r="AW36" i="2"/>
  <c r="AJ36" l="1"/>
  <c r="HC36" l="1"/>
  <c r="GR36"/>
  <c r="GS36"/>
  <c r="GT36"/>
  <c r="GU36"/>
  <c r="GV36"/>
  <c r="GW36"/>
  <c r="GX36"/>
  <c r="GY36"/>
  <c r="GZ36"/>
  <c r="HA36"/>
  <c r="FR36"/>
  <c r="FS36"/>
  <c r="FT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U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FU36"/>
  <c r="AA36" s="1"/>
  <c r="AF5"/>
  <c r="E4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K3" i="2"/>
  <c r="AB3" s="1"/>
  <c r="GK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L36"/>
  <c r="GN36"/>
  <c r="GK30"/>
  <c r="AB30" s="1"/>
  <c r="GP34"/>
  <c r="AE34" s="1"/>
  <c r="F94" i="11"/>
  <c r="F95"/>
  <c r="GK4" i="2"/>
  <c r="AB4" s="1"/>
  <c r="GK5"/>
  <c r="AB5" s="1"/>
  <c r="GK6"/>
  <c r="AB6" s="1"/>
  <c r="GK7"/>
  <c r="AB7" s="1"/>
  <c r="AB8"/>
  <c r="GK9"/>
  <c r="AB9" s="1"/>
  <c r="GK10"/>
  <c r="AB10" s="1"/>
  <c r="GK11"/>
  <c r="AB11" s="1"/>
  <c r="GK12"/>
  <c r="AB12" s="1"/>
  <c r="GK13"/>
  <c r="AB13" s="1"/>
  <c r="GK14"/>
  <c r="AB14" s="1"/>
  <c r="GK15"/>
  <c r="AB15" s="1"/>
  <c r="GK16"/>
  <c r="AB16" s="1"/>
  <c r="GK17"/>
  <c r="AB17" s="1"/>
  <c r="GK18"/>
  <c r="AB18" s="1"/>
  <c r="GK19"/>
  <c r="AB19" s="1"/>
  <c r="GK20"/>
  <c r="AB20" s="1"/>
  <c r="GK21"/>
  <c r="AB21" s="1"/>
  <c r="GK23"/>
  <c r="AB23" s="1"/>
  <c r="GK24"/>
  <c r="AB24" s="1"/>
  <c r="GK25"/>
  <c r="AB25" s="1"/>
  <c r="GK26"/>
  <c r="AB26" s="1"/>
  <c r="GK27"/>
  <c r="AB27" s="1"/>
  <c r="GK28"/>
  <c r="AB28" s="1"/>
  <c r="GK29"/>
  <c r="AB29" s="1"/>
  <c r="GK31"/>
  <c r="AB31" s="1"/>
  <c r="GK32"/>
  <c r="AB32" s="1"/>
  <c r="GK33"/>
  <c r="AB33" s="1"/>
  <c r="GK34"/>
  <c r="GK35"/>
  <c r="AB35" s="1"/>
  <c r="G143" i="26"/>
  <c r="BV36" i="2"/>
  <c r="G115" i="29"/>
  <c r="G49"/>
  <c r="G47" s="1"/>
  <c r="G32" s="1"/>
  <c r="GP28" i="2"/>
  <c r="AE28" s="1"/>
  <c r="G156" i="23"/>
  <c r="F121" i="26"/>
  <c r="F118" s="1"/>
  <c r="AK36" i="2"/>
  <c r="GP4"/>
  <c r="AE4" s="1"/>
  <c r="GP5"/>
  <c r="AE5" s="1"/>
  <c r="GP6"/>
  <c r="AE6" s="1"/>
  <c r="GP7"/>
  <c r="AE7" s="1"/>
  <c r="AE8"/>
  <c r="GP9"/>
  <c r="AE9" s="1"/>
  <c r="GP10"/>
  <c r="AE10" s="1"/>
  <c r="GP11"/>
  <c r="AE11" s="1"/>
  <c r="GP12"/>
  <c r="AE12" s="1"/>
  <c r="GP13"/>
  <c r="AE13" s="1"/>
  <c r="GP14"/>
  <c r="AE14" s="1"/>
  <c r="GP15"/>
  <c r="AE15" s="1"/>
  <c r="GP16"/>
  <c r="AE16" s="1"/>
  <c r="F110" i="16" s="1"/>
  <c r="GP17" i="2"/>
  <c r="AE17" s="1"/>
  <c r="F110" i="17" s="1"/>
  <c r="GP18" i="2"/>
  <c r="AE18" s="1"/>
  <c r="GP19"/>
  <c r="AE19" s="1"/>
  <c r="GP20"/>
  <c r="AE20" s="1"/>
  <c r="GP21"/>
  <c r="AE21" s="1"/>
  <c r="GP22"/>
  <c r="AE22" s="1"/>
  <c r="GP23"/>
  <c r="AE23" s="1"/>
  <c r="GP24"/>
  <c r="AE24" s="1"/>
  <c r="GP25"/>
  <c r="AE25" s="1"/>
  <c r="GP26"/>
  <c r="AE26" s="1"/>
  <c r="GP27"/>
  <c r="AE27" s="1"/>
  <c r="GP29"/>
  <c r="AE29" s="1"/>
  <c r="GP31"/>
  <c r="AE31" s="1"/>
  <c r="GP32"/>
  <c r="AE32"/>
  <c r="GP33"/>
  <c r="AE33" s="1"/>
  <c r="GP35"/>
  <c r="AE35" s="1"/>
  <c r="GP3"/>
  <c r="AE3" s="1"/>
  <c r="HB36"/>
  <c r="GM36"/>
  <c r="GQ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FZ36" i="2"/>
  <c r="FU37" s="1"/>
  <c r="AA37" s="1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FU4" i="2"/>
  <c r="AA4" s="1"/>
  <c r="FU5"/>
  <c r="AA5" s="1"/>
  <c r="FU6"/>
  <c r="AA6" s="1"/>
  <c r="FU7"/>
  <c r="AA7" s="1"/>
  <c r="FU8"/>
  <c r="AA8" s="1"/>
  <c r="FU9"/>
  <c r="AA9" s="1"/>
  <c r="FU10"/>
  <c r="AA10" s="1"/>
  <c r="FU11"/>
  <c r="AA11" s="1"/>
  <c r="FU12"/>
  <c r="AA12" s="1"/>
  <c r="FU13"/>
  <c r="FU14"/>
  <c r="AA14" s="1"/>
  <c r="FU15"/>
  <c r="AA15" s="1"/>
  <c r="FU16"/>
  <c r="AA16" s="1"/>
  <c r="FU17"/>
  <c r="FU18"/>
  <c r="AA18" s="1"/>
  <c r="FU19"/>
  <c r="AA19" s="1"/>
  <c r="FU20"/>
  <c r="AA20" s="1"/>
  <c r="FU21"/>
  <c r="AA21" s="1"/>
  <c r="FU22"/>
  <c r="AA22" s="1"/>
  <c r="FU23"/>
  <c r="AA23" s="1"/>
  <c r="FU24"/>
  <c r="AA24" s="1"/>
  <c r="FU25"/>
  <c r="AA25" s="1"/>
  <c r="FU26"/>
  <c r="AA26" s="1"/>
  <c r="FU27"/>
  <c r="AA27" s="1"/>
  <c r="FU28"/>
  <c r="AA28" s="1"/>
  <c r="FU29"/>
  <c r="AA29" s="1"/>
  <c r="FU30"/>
  <c r="AA30" s="1"/>
  <c r="FU31"/>
  <c r="AA31" s="1"/>
  <c r="FU32"/>
  <c r="AA32" s="1"/>
  <c r="FU33"/>
  <c r="AA33" s="1"/>
  <c r="FU34"/>
  <c r="AA34" s="1"/>
  <c r="FU35"/>
  <c r="AA35" s="1"/>
  <c r="AA3"/>
  <c r="AF35"/>
  <c r="F110" i="37" s="1"/>
  <c r="AF34" i="2"/>
  <c r="F110" i="36" s="1"/>
  <c r="AF33" i="2"/>
  <c r="F111" i="35" s="1"/>
  <c r="AF32" i="2"/>
  <c r="AF31"/>
  <c r="AF30"/>
  <c r="AF29"/>
  <c r="AF28"/>
  <c r="AF27"/>
  <c r="AF26"/>
  <c r="AF25"/>
  <c r="AF24"/>
  <c r="AF23"/>
  <c r="F110" i="24" s="1"/>
  <c r="AF22" i="2"/>
  <c r="AF21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AF6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H36" i="2"/>
  <c r="GI36"/>
  <c r="HH36"/>
  <c r="GJ36"/>
  <c r="F34" i="1"/>
  <c r="G32"/>
  <c r="H32"/>
  <c r="I32"/>
  <c r="F96"/>
  <c r="F44" i="36"/>
  <c r="F44" i="22"/>
  <c r="G171" i="19"/>
  <c r="G165" s="1"/>
  <c r="F96" i="16"/>
  <c r="R36" i="2"/>
  <c r="F110" i="19" l="1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F20" s="1"/>
  <c r="D16"/>
  <c r="F115" i="16" s="1"/>
  <c r="D12" i="2"/>
  <c r="F115" i="12" s="1"/>
  <c r="D8" i="2"/>
  <c r="F115" i="8" s="1"/>
  <c r="D29" i="2"/>
  <c r="HF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AQ27" s="1"/>
  <c r="D19"/>
  <c r="F115" i="20" s="1"/>
  <c r="D7" i="2"/>
  <c r="O7" s="1"/>
  <c r="Y7" s="1"/>
  <c r="AQ7" s="1"/>
  <c r="D34"/>
  <c r="F115" i="36" s="1"/>
  <c r="D30" i="2"/>
  <c r="O30" s="1"/>
  <c r="Y30" s="1"/>
  <c r="D25"/>
  <c r="F115" i="26" s="1"/>
  <c r="D21" i="2"/>
  <c r="HF21" s="1"/>
  <c r="D17"/>
  <c r="F115" i="17" s="1"/>
  <c r="D13" i="2"/>
  <c r="HF13" s="1"/>
  <c r="D9"/>
  <c r="F115" i="9" s="1"/>
  <c r="D5" i="2"/>
  <c r="HF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F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P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F7" s="1"/>
  <c r="G155" i="7"/>
  <c r="G153" s="1"/>
  <c r="AH4" i="2"/>
  <c r="F49" i="3" s="1"/>
  <c r="F47" s="1"/>
  <c r="G155"/>
  <c r="G153" s="1"/>
  <c r="G155" i="15"/>
  <c r="G153" s="1"/>
  <c r="AH15" i="2"/>
  <c r="GF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F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F21" s="1"/>
  <c r="G155" i="22"/>
  <c r="G153" s="1"/>
  <c r="AH6" i="2"/>
  <c r="GF6" s="1"/>
  <c r="AH31"/>
  <c r="GF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K36" i="2"/>
  <c r="GP30"/>
  <c r="AE30" s="1"/>
  <c r="G155" i="36"/>
  <c r="G153" s="1"/>
  <c r="G142" i="32"/>
  <c r="G142" i="13"/>
  <c r="G151" i="3"/>
  <c r="G149" s="1"/>
  <c r="F30" i="26"/>
  <c r="CX38" i="2"/>
  <c r="E36"/>
  <c r="HF23"/>
  <c r="G143" i="14"/>
  <c r="F85" i="13"/>
  <c r="F85" i="36"/>
  <c r="G155" i="26"/>
  <c r="G153" s="1"/>
  <c r="G143" i="32"/>
  <c r="F63" i="13"/>
  <c r="AH12" i="2"/>
  <c r="GF12" s="1"/>
  <c r="AC36"/>
  <c r="F92" i="32"/>
  <c r="F85" i="33"/>
  <c r="F93" i="35"/>
  <c r="F83" i="27"/>
  <c r="F85" i="10"/>
  <c r="F83" i="4"/>
  <c r="F92" i="27"/>
  <c r="AH28" i="2"/>
  <c r="GF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F3" i="2"/>
  <c r="HF12"/>
  <c r="HF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F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F4"/>
  <c r="O12"/>
  <c r="Y12" s="1"/>
  <c r="AQ12" s="1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F42" i="32" l="1"/>
  <c r="F40" s="1"/>
  <c r="AQ30" i="2"/>
  <c r="G152" i="35"/>
  <c r="G150" s="1"/>
  <c r="F116"/>
  <c r="F42" i="29"/>
  <c r="F40" s="1"/>
  <c r="AQ28" i="2"/>
  <c r="HG28" s="1"/>
  <c r="GF35"/>
  <c r="O26"/>
  <c r="Y26" s="1"/>
  <c r="HF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F17"/>
  <c r="HF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F22" i="2"/>
  <c r="G151" i="17"/>
  <c r="G149" s="1"/>
  <c r="G147" s="1"/>
  <c r="G175" s="1"/>
  <c r="G176" s="1"/>
  <c r="HF11" i="2"/>
  <c r="F115" i="22"/>
  <c r="F107" s="1"/>
  <c r="F61" s="1"/>
  <c r="F115" i="28"/>
  <c r="F107" s="1"/>
  <c r="F61" s="1"/>
  <c r="O16" i="2"/>
  <c r="Y16" s="1"/>
  <c r="HF19"/>
  <c r="O19"/>
  <c r="Y19" s="1"/>
  <c r="G151" i="11"/>
  <c r="G149" s="1"/>
  <c r="G147" s="1"/>
  <c r="G175" s="1"/>
  <c r="G176" s="1"/>
  <c r="HF30" i="2"/>
  <c r="G151" i="32"/>
  <c r="G149" s="1"/>
  <c r="HF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F27" i="2"/>
  <c r="O9"/>
  <c r="Y9" s="1"/>
  <c r="G151" i="23"/>
  <c r="G149" s="1"/>
  <c r="G147" s="1"/>
  <c r="G138" s="1"/>
  <c r="HF31" i="2"/>
  <c r="HF33"/>
  <c r="O6"/>
  <c r="Y6" s="1"/>
  <c r="O22"/>
  <c r="Y22" s="1"/>
  <c r="F115" i="13"/>
  <c r="F107" s="1"/>
  <c r="F61" s="1"/>
  <c r="F108" i="35"/>
  <c r="F62" s="1"/>
  <c r="F115" i="37"/>
  <c r="F107" s="1"/>
  <c r="F61" s="1"/>
  <c r="HF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F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F15" i="2"/>
  <c r="HF7"/>
  <c r="O18"/>
  <c r="Y18" s="1"/>
  <c r="HF25"/>
  <c r="O5"/>
  <c r="Y5" s="1"/>
  <c r="HF34"/>
  <c r="G151" i="25"/>
  <c r="G149" s="1"/>
  <c r="G147" s="1"/>
  <c r="G175" s="1"/>
  <c r="G176" s="1"/>
  <c r="HF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F14" i="2"/>
  <c r="HF9"/>
  <c r="O33"/>
  <c r="Y33" s="1"/>
  <c r="HF10"/>
  <c r="HF32"/>
  <c r="HF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F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F18" i="2"/>
  <c r="GF8"/>
  <c r="F107" i="12"/>
  <c r="F61" s="1"/>
  <c r="F107" i="19"/>
  <c r="F61" s="1"/>
  <c r="F49" i="33"/>
  <c r="F47" s="1"/>
  <c r="GF32" i="2"/>
  <c r="HG7"/>
  <c r="F49" i="35"/>
  <c r="F47" s="1"/>
  <c r="F107" i="3"/>
  <c r="F61" s="1"/>
  <c r="F107" i="29"/>
  <c r="F61" s="1"/>
  <c r="F107" i="24"/>
  <c r="F61" s="1"/>
  <c r="GF20" i="2"/>
  <c r="G147" i="3"/>
  <c r="G175" s="1"/>
  <c r="G176" s="1"/>
  <c r="GF27" i="2"/>
  <c r="F49" i="15"/>
  <c r="F47" s="1"/>
  <c r="G147"/>
  <c r="G175" s="1"/>
  <c r="G176" s="1"/>
  <c r="F107" i="11"/>
  <c r="F61" s="1"/>
  <c r="GF4" i="2"/>
  <c r="GF24"/>
  <c r="GF16"/>
  <c r="F49" i="24"/>
  <c r="F47" s="1"/>
  <c r="GF10" i="2"/>
  <c r="HG27"/>
  <c r="GF17"/>
  <c r="G147" i="24"/>
  <c r="G175" s="1"/>
  <c r="G176" s="1"/>
  <c r="F107" i="36"/>
  <c r="F61" s="1"/>
  <c r="F107" i="23"/>
  <c r="F61" s="1"/>
  <c r="G147" i="10"/>
  <c r="G138" s="1"/>
  <c r="GF14" i="2"/>
  <c r="F49" i="14"/>
  <c r="F47" s="1"/>
  <c r="F49" i="6"/>
  <c r="F47" s="1"/>
  <c r="F49" i="7"/>
  <c r="F47" s="1"/>
  <c r="F49" i="22"/>
  <c r="F47" s="1"/>
  <c r="F107" i="17"/>
  <c r="F61" s="1"/>
  <c r="G148" i="35"/>
  <c r="G176" s="1"/>
  <c r="G177" s="1"/>
  <c r="G147" i="14"/>
  <c r="G175" s="1"/>
  <c r="G176" s="1"/>
  <c r="GF22" i="2"/>
  <c r="AH30"/>
  <c r="BC36"/>
  <c r="G147" i="29"/>
  <c r="G175" s="1"/>
  <c r="G176" s="1"/>
  <c r="F42" i="7"/>
  <c r="F40" s="1"/>
  <c r="F49" i="12"/>
  <c r="F47" s="1"/>
  <c r="GF19" i="2"/>
  <c r="GF5"/>
  <c r="GF34"/>
  <c r="F107" i="34"/>
  <c r="F61" s="1"/>
  <c r="F49" i="29"/>
  <c r="F47" s="1"/>
  <c r="F49" i="9"/>
  <c r="F47" s="1"/>
  <c r="GF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F29" i="2"/>
  <c r="F49" i="31"/>
  <c r="F47" s="1"/>
  <c r="GF26" i="2"/>
  <c r="F49" i="27"/>
  <c r="F47" s="1"/>
  <c r="GF25" i="2"/>
  <c r="F49" i="26"/>
  <c r="F47" s="1"/>
  <c r="GF13" i="2"/>
  <c r="F49" i="13"/>
  <c r="F47" s="1"/>
  <c r="AF36" i="2"/>
  <c r="AF37" s="1"/>
  <c r="F49" i="1"/>
  <c r="F47" s="1"/>
  <c r="F42" i="28"/>
  <c r="F40" s="1"/>
  <c r="F32" s="1"/>
  <c r="F42" i="3"/>
  <c r="F40" s="1"/>
  <c r="F32" s="1"/>
  <c r="HG4" i="2"/>
  <c r="F42" i="1"/>
  <c r="F40" s="1"/>
  <c r="HG3" i="2"/>
  <c r="F42" i="12"/>
  <c r="F40" s="1"/>
  <c r="HG12" i="2"/>
  <c r="F42" i="24"/>
  <c r="F40" s="1"/>
  <c r="HG23" i="2"/>
  <c r="F42" i="35" l="1"/>
  <c r="F40" s="1"/>
  <c r="F32" s="1"/>
  <c r="L139" s="1"/>
  <c r="AQ33" i="2"/>
  <c r="HG33" s="1"/>
  <c r="F42" i="15"/>
  <c r="F40" s="1"/>
  <c r="AQ15" i="2"/>
  <c r="HG15" s="1"/>
  <c r="F42" i="8"/>
  <c r="F40" s="1"/>
  <c r="F32" s="1"/>
  <c r="AQ8" i="2"/>
  <c r="HG8" s="1"/>
  <c r="F42" i="27"/>
  <c r="F40" s="1"/>
  <c r="AQ26" i="2"/>
  <c r="HG26" s="1"/>
  <c r="F42" i="31"/>
  <c r="F40" s="1"/>
  <c r="F32" s="1"/>
  <c r="L138" s="1"/>
  <c r="AQ29" i="2"/>
  <c r="HG29" s="1"/>
  <c r="AQ18"/>
  <c r="HG18" s="1"/>
  <c r="AQ34"/>
  <c r="HG34" s="1"/>
  <c r="F42" i="26"/>
  <c r="F40" s="1"/>
  <c r="F32" s="1"/>
  <c r="L138" s="1"/>
  <c r="AQ25" i="2"/>
  <c r="HG25" s="1"/>
  <c r="F42" i="10"/>
  <c r="F40" s="1"/>
  <c r="F32" s="1"/>
  <c r="L138" s="1"/>
  <c r="AQ10" i="2"/>
  <c r="HG10" s="1"/>
  <c r="AQ21"/>
  <c r="HG21" s="1"/>
  <c r="AQ24"/>
  <c r="HG24" s="1"/>
  <c r="F42" i="16"/>
  <c r="F40" s="1"/>
  <c r="F32" s="1"/>
  <c r="L138" s="1"/>
  <c r="AQ16" i="2"/>
  <c r="HG16" s="1"/>
  <c r="F32" i="27"/>
  <c r="L138" s="1"/>
  <c r="F32" i="29"/>
  <c r="L138" s="1"/>
  <c r="HG30" i="2"/>
  <c r="F42" i="11"/>
  <c r="F40" s="1"/>
  <c r="F32" s="1"/>
  <c r="AQ11" i="2"/>
  <c r="HG11" s="1"/>
  <c r="F42" i="23"/>
  <c r="F40" s="1"/>
  <c r="F32" s="1"/>
  <c r="L138" s="1"/>
  <c r="AQ22" i="2"/>
  <c r="HG22" s="1"/>
  <c r="F42" i="20"/>
  <c r="F40" s="1"/>
  <c r="F32" s="1"/>
  <c r="AQ19" i="2"/>
  <c r="HG19" s="1"/>
  <c r="F42" i="34"/>
  <c r="F40" s="1"/>
  <c r="F32" s="1"/>
  <c r="L138" s="1"/>
  <c r="AQ32" i="2"/>
  <c r="HG32" s="1"/>
  <c r="AQ31"/>
  <c r="HG31" s="1"/>
  <c r="F42" i="21"/>
  <c r="F40" s="1"/>
  <c r="F32" s="1"/>
  <c r="L138" s="1"/>
  <c r="AQ20" i="2"/>
  <c r="HG20" s="1"/>
  <c r="F42" i="14"/>
  <c r="F40" s="1"/>
  <c r="F32" s="1"/>
  <c r="L138" s="1"/>
  <c r="AQ14" i="2"/>
  <c r="HG14" s="1"/>
  <c r="F42" i="4"/>
  <c r="F40" s="1"/>
  <c r="F32" s="1"/>
  <c r="L138" s="1"/>
  <c r="AQ5" i="2"/>
  <c r="HG5" s="1"/>
  <c r="F42" i="37"/>
  <c r="F40" s="1"/>
  <c r="F32" s="1"/>
  <c r="L138" s="1"/>
  <c r="AQ35" i="2"/>
  <c r="HG35" s="1"/>
  <c r="F42" i="6"/>
  <c r="F40" s="1"/>
  <c r="F32" s="1"/>
  <c r="L138" s="1"/>
  <c r="AQ6" i="2"/>
  <c r="HG6" s="1"/>
  <c r="F42" i="9"/>
  <c r="F40" s="1"/>
  <c r="F32" s="1"/>
  <c r="L138" s="1"/>
  <c r="AQ9" i="2"/>
  <c r="HG9" s="1"/>
  <c r="F42" i="17"/>
  <c r="F40" s="1"/>
  <c r="F32" s="1"/>
  <c r="L138" s="1"/>
  <c r="AQ17" i="2"/>
  <c r="HG17" s="1"/>
  <c r="F42" i="13"/>
  <c r="F40" s="1"/>
  <c r="F32" s="1"/>
  <c r="L138" s="1"/>
  <c r="AQ13" i="2"/>
  <c r="HG13" s="1"/>
  <c r="G175" i="19"/>
  <c r="G176" s="1"/>
  <c r="G138"/>
  <c r="L139" s="1"/>
  <c r="L138" i="28"/>
  <c r="L138" i="11"/>
  <c r="L138" i="20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32" i="15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F30" i="2"/>
  <c r="G175" i="37"/>
  <c r="G176" s="1"/>
  <c r="G138" i="14"/>
  <c r="L139" s="1"/>
  <c r="G138" i="31"/>
  <c r="L139" s="1"/>
  <c r="G138" i="29"/>
  <c r="L139" s="1"/>
  <c r="F32" i="12"/>
  <c r="L138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F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<sst xmlns="http://schemas.openxmlformats.org/spreadsheetml/2006/main" count="12603" uniqueCount="398">
  <si>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</si>
  <si>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</si>
  <si>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</si>
  <si>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</si>
  <si>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</si>
  <si>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</si>
  <si>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</si>
  <si>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</si>
  <si>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</si>
  <si>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</si>
  <si>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</si>
  <si>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</si>
  <si>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</si>
  <si>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</si>
  <si>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</si>
  <si>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</si>
  <si>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</si>
  <si>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</si>
  <si>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</si>
  <si>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</si>
  <si>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</si>
  <si>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</si>
  <si>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</si>
  <si>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</si>
  <si>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</si>
  <si>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</si>
  <si>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</si>
  <si>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</si>
  <si>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</si>
  <si>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</si>
  <si>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</si>
  <si>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</si>
  <si>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</si>
  <si>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</si>
  <si>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</si>
  <si>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</si>
  <si>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</si>
  <si>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</si>
  <si>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</si>
  <si>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</si>
  <si>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</si>
  <si>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</si>
  <si>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</si>
  <si>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</si>
  <si>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</si>
  <si>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</si>
  <si>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</si>
  <si>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</si>
  <si>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</si>
  <si>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</si>
  <si>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</si>
  <si>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</si>
  <si>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</si>
  <si>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</si>
  <si>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</si>
  <si>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</si>
  <si>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</si>
  <si>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</si>
  <si>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</si>
  <si>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</si>
  <si>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</si>
  <si>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</si>
  <si>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</si>
  <si>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</si>
  <si>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</si>
  <si>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</si>
  <si>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</si>
  <si>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</si>
  <si>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</si>
  <si>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</si>
  <si>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</si>
  <si>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</si>
  <si>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</si>
  <si>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</si>
  <si>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</si>
  <si>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</si>
  <si>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</si>
  <si>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</si>
  <si>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</si>
  <si>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</si>
  <si>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</si>
  <si>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</si>
  <si>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</si>
  <si>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</si>
  <si>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</si>
  <si>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</si>
  <si>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</si>
  <si>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</si>
  <si>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</si>
  <si>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</si>
  <si>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</si>
  <si>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</si>
  <si>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</si>
  <si>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</si>
  <si>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</si>
  <si>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</si>
  <si>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</si>
  <si>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</si>
  <si>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</si>
  <si>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</si>
  <si>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</si>
  <si>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</si>
  <si>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</si>
  <si>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</si>
  <si>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</si>
  <si>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</si>
  <si>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</si>
  <si>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</si>
  <si>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</si>
  <si>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</si>
  <si>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</si>
  <si>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</si>
  <si>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</si>
  <si>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</si>
  <si>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</si>
  <si>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</si>
  <si>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</si>
  <si>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</si>
  <si>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</si>
  <si>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</si>
  <si>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</si>
  <si>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</si>
  <si>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</si>
  <si>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</si>
  <si>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</si>
  <si>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</si>
  <si>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</si>
  <si>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</si>
  <si>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</si>
  <si>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</si>
  <si>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</si>
  <si>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</si>
  <si>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</si>
  <si>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</si>
  <si>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</si>
  <si>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</si>
  <si>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</si>
  <si>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</si>
  <si>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</si>
  <si>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</si>
  <si>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</si>
  <si>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</si>
  <si>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</si>
  <si>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</si>
  <si>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</si>
  <si>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</si>
  <si>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</si>
  <si>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</si>
  <si>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</si>
  <si>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</si>
  <si>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</si>
  <si>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</si>
  <si>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</si>
  <si>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</si>
  <si>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</si>
  <si>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</si>
  <si>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</si>
  <si>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</si>
  <si>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</si>
  <si>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</si>
  <si>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</si>
  <si>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</si>
  <si>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</si>
  <si>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</si>
  <si>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</si>
  <si>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</si>
  <si>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</si>
  <si>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</si>
  <si>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</si>
  <si>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</si>
  <si>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</si>
  <si>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</si>
  <si>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</si>
  <si>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</si>
  <si>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</si>
  <si>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</si>
  <si>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</si>
  <si>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</si>
  <si>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</si>
  <si>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</si>
  <si>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</si>
  <si>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</si>
  <si>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</si>
  <si>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</si>
  <si>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</si>
  <si>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</si>
  <si>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</si>
  <si>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</si>
  <si>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</si>
  <si>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</si>
  <si>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</si>
  <si>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</si>
  <si>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</si>
  <si>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</si>
  <si>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</si>
  <si>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</si>
  <si>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</si>
  <si>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</si>
  <si>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</si>
  <si>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</si>
  <si>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</si>
  <si>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</si>
  <si>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</si>
  <si>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</si>
  <si>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</si>
  <si>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</si>
  <si>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</si>
  <si>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</si>
  <si>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</si>
  <si>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</si>
  <si>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</si>
  <si>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</si>
  <si>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</si>
  <si>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</si>
  <si>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</si>
  <si>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</si>
  <si>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</si>
  <si>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</si>
  <si>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</si>
  <si>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</si>
  <si>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</si>
  <si>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</si>
  <si>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</si>
  <si>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</si>
  <si>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</si>
  <si>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</si>
  <si>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</si>
  <si>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</si>
  <si>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</si>
  <si>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</si>
  <si>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</si>
  <si>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</si>
  <si>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</si>
  <si>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</si>
  <si>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</si>
  <si>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</si>
  <si>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</si>
  <si>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</si>
  <si>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</si>
  <si>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</si>
  <si>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</si>
  <si>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</si>
  <si>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</si>
  <si>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</si>
  <si>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</si>
  <si>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</si>
  <si>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</si>
  <si>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</si>
  <si>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</si>
  <si>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</si>
  <si>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</si>
  <si>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</si>
  <si>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</si>
  <si>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</si>
  <si>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</si>
  <si>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</si>
  <si>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</si>
  <si>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</si>
  <si>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</si>
  <si>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</si>
  <si>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</si>
  <si>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</si>
  <si>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</si>
  <si>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</si>
  <si>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</si>
  <si>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</si>
  <si>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</si>
  <si>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</si>
  <si>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</si>
  <si>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</si>
  <si>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</si>
  <si>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</si>
  <si>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</si>
  <si>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</si>
  <si>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</si>
  <si>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</si>
  <si>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</si>
  <si>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</si>
  <si>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</si>
  <si>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</si>
  <si>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</si>
  <si>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</si>
  <si>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</si>
  <si>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</si>
  <si>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</si>
  <si>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</si>
  <si>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</si>
  <si>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</si>
  <si>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</si>
  <si>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</si>
  <si>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</si>
  <si>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</si>
  <si>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</si>
  <si>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</si>
  <si>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</si>
  <si>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</si>
  <si>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</si>
  <si>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</si>
  <si>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</si>
  <si>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</si>
  <si>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</si>
  <si>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</si>
  <si>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</si>
  <si>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</si>
  <si>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</si>
  <si>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</si>
  <si>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</si>
  <si>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</si>
  <si>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</si>
  <si>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</si>
  <si>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</si>
  <si>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</si>
  <si>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</si>
  <si>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</si>
  <si>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</si>
  <si>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</si>
  <si>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</si>
  <si>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</si>
  <si>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</si>
  <si>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</si>
  <si>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</si>
  <si>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</si>
  <si>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</si>
  <si>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</si>
  <si>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</si>
  <si>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</si>
  <si>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</si>
  <si>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</si>
  <si>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</si>
  <si>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</si>
  <si>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</si>
  <si>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</si>
  <si>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</si>
  <si>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</si>
  <si>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</si>
  <si>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</si>
  <si>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</si>
  <si>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</si>
  <si>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</si>
  <si>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</si>
  <si>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</si>
  <si>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</si>
  <si>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</si>
  <si>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</si>
  <si>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</si>
  <si>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</si>
  <si>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</si>
  <si>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</si>
  <si>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</si>
  <si>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</si>
  <si>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</si>
  <si>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</si>
  <si>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</si>
  <si>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</si>
  <si>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</si>
  <si>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</si>
  <si>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</si>
  <si>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</si>
  <si>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</si>
  <si>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</si>
  <si>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</si>
  <si>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</si>
  <si>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</si>
  <si>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</si>
  <si>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</si>
  <si>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</si>
  <si>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</si>
  <si>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</si>
  <si>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</si>
  <si>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</si>
  <si>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</si>
  <si>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</si>
  <si>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</si>
  <si>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</si>
  <si>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</si>
  <si>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</si>
  <si>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</si>
  <si>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</si>
  <si>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</si>
  <si>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</si>
  <si>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</si>
  <si>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</si>
  <si>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</si>
  <si>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</si>
  <si>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</si>
  <si>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</si>
  <si>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</si>
  <si>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</si>
  <si>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</si>
  <si>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</si>
  <si>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</si>
  <si>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 xml:space="preserve">Начальник управления образования, молодежи и спорта администрации </t>
  </si>
  <si>
    <t>(наименование должности лица, утверждающего документ; наименование органа,</t>
  </si>
  <si>
    <t>Джанкойского района</t>
  </si>
  <si>
    <t>осуществляющего функции и полномочия учредителя (учреждения))</t>
  </si>
  <si>
    <t>В.А.Кравченко</t>
  </si>
  <si>
    <t>"19"сентября 2025 г.</t>
  </si>
  <si>
    <t>19.09.25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</si>
</sst>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17" borderId="23" xfId="0" applyFill="1" applyBorder="1"/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82"/>
  <sheetViews>
    <sheetView tabSelected="1" topLeftCell="A13" zoomScaleNormal="100" workbookViewId="0">
      <pane xSplit="2" topLeftCell="CP1" activePane="topRight" state="frozen"/>
      <selection pane="topRight" activeCell="CS25" sqref="CS25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79" width="11.7109375" customWidth="1"/>
    <col min="180" max="180" width="13.42578125" customWidth="1"/>
    <col min="181" max="181" width="13.7109375" customWidth="1"/>
    <col min="182" max="183" width="12.42578125" customWidth="1"/>
    <col min="184" max="184" width="16.140625" customWidth="1"/>
    <col min="185" max="185" width="16.140625" hidden="1" customWidth="1"/>
    <col min="186" max="186" width="16.140625" customWidth="1"/>
    <col min="187" max="187" width="38" customWidth="1"/>
    <col min="188" max="188" width="12.28515625" customWidth="1"/>
    <col min="192" max="192" width="9.5703125" bestFit="1" customWidth="1"/>
    <col min="193" max="193" width="12.5703125" customWidth="1"/>
    <col min="194" max="194" width="15.7109375" style="194" customWidth="1"/>
    <col min="195" max="195" width="18.140625" customWidth="1"/>
    <col min="196" max="196" width="14.42578125" customWidth="1"/>
    <col min="197" max="197" width="22.85546875" customWidth="1"/>
    <col min="198" max="198" width="13.42578125" style="164" customWidth="1"/>
    <col min="199" max="199" width="22.5703125" customWidth="1"/>
    <col min="200" max="200" width="14.85546875" customWidth="1"/>
    <col min="201" max="201" width="14.28515625" customWidth="1"/>
    <col min="202" max="202" width="13.5703125" customWidth="1"/>
    <col min="203" max="203" width="14.140625" customWidth="1"/>
    <col min="204" max="205" width="13.28515625" customWidth="1"/>
    <col min="206" max="206" width="12.85546875" customWidth="1"/>
    <col min="207" max="208" width="11.140625" customWidth="1"/>
    <col min="209" max="209" width="11.5703125" customWidth="1"/>
    <col min="210" max="211" width="14.28515625" customWidth="1"/>
    <col min="212" max="212" width="18" customWidth="1"/>
    <col min="213" max="213" width="36.42578125" customWidth="1"/>
    <col min="214" max="214" width="14.28515625" customWidth="1"/>
    <col min="215" max="215" width="15.85546875" customWidth="1"/>
    <col min="217" max="217" width="11.7109375" customWidth="1"/>
  </cols>
  <sheetData>
    <row r="1" spans="1:217" ht="60" customHeight="1">
      <c r="A1" s="293" t="s">
        <v>115</v>
      </c>
      <c r="B1" s="295" t="s">
        <v>158</v>
      </c>
      <c r="C1" s="17"/>
      <c r="D1" s="297" t="s">
        <v>323</v>
      </c>
      <c r="E1" s="298"/>
      <c r="F1" s="298"/>
      <c r="G1" s="298"/>
      <c r="H1" s="298"/>
      <c r="I1" s="298"/>
      <c r="J1" s="298"/>
      <c r="K1" s="298"/>
      <c r="L1" s="299"/>
      <c r="M1" s="56"/>
      <c r="N1" s="56"/>
      <c r="O1" s="112" t="s">
        <v>164</v>
      </c>
      <c r="P1" s="301" t="s">
        <v>366</v>
      </c>
      <c r="Q1" s="301"/>
      <c r="R1" s="301"/>
      <c r="S1" s="301" t="s">
        <v>118</v>
      </c>
      <c r="T1" s="301"/>
      <c r="U1" s="301"/>
      <c r="V1" s="311"/>
      <c r="W1" s="312"/>
      <c r="X1" s="313"/>
      <c r="Y1" s="303" t="s">
        <v>165</v>
      </c>
      <c r="Z1" s="18" t="s">
        <v>159</v>
      </c>
      <c r="AA1" s="302" t="s">
        <v>161</v>
      </c>
      <c r="AB1" s="302"/>
      <c r="AC1" s="309" t="s">
        <v>305</v>
      </c>
      <c r="AD1" s="310"/>
      <c r="AE1" s="310" t="s">
        <v>274</v>
      </c>
      <c r="AF1" s="320"/>
      <c r="AG1" s="59" t="s">
        <v>162</v>
      </c>
      <c r="AH1" s="102" t="s">
        <v>163</v>
      </c>
      <c r="AI1" s="306" t="s">
        <v>172</v>
      </c>
      <c r="AJ1" s="305" t="s">
        <v>256</v>
      </c>
      <c r="AK1" s="305"/>
      <c r="AL1" s="305"/>
      <c r="AM1" s="183" t="s">
        <v>294</v>
      </c>
      <c r="AN1" s="110" t="s">
        <v>168</v>
      </c>
      <c r="AO1" s="265" t="s">
        <v>377</v>
      </c>
      <c r="AP1" s="266"/>
      <c r="AQ1" s="307" t="s">
        <v>233</v>
      </c>
      <c r="AR1" s="96" t="s">
        <v>396</v>
      </c>
      <c r="AS1" s="291" t="s">
        <v>267</v>
      </c>
      <c r="AT1" s="291"/>
      <c r="AU1" s="291"/>
      <c r="AV1" s="291" t="s">
        <v>175</v>
      </c>
      <c r="AW1" s="291" t="s">
        <v>371</v>
      </c>
      <c r="AX1" s="291" t="s">
        <v>176</v>
      </c>
      <c r="AY1" s="291" t="s">
        <v>372</v>
      </c>
      <c r="AZ1" s="291" t="s">
        <v>373</v>
      </c>
      <c r="BA1" s="291" t="s">
        <v>306</v>
      </c>
      <c r="BB1" s="269"/>
      <c r="BC1" s="291" t="s">
        <v>307</v>
      </c>
      <c r="BD1" s="19" t="s">
        <v>160</v>
      </c>
      <c r="BE1" s="297" t="s">
        <v>341</v>
      </c>
      <c r="BF1" s="298"/>
      <c r="BG1" s="298"/>
      <c r="BH1" s="298"/>
      <c r="BI1" s="298"/>
      <c r="BJ1" s="298"/>
      <c r="BK1" s="298"/>
      <c r="BL1" s="299"/>
      <c r="BM1" s="56"/>
      <c r="BN1" s="56"/>
      <c r="BO1" s="60" t="s">
        <v>164</v>
      </c>
      <c r="BP1" s="314">
        <v>45693</v>
      </c>
      <c r="BQ1" s="315"/>
      <c r="BR1" s="315">
        <v>45723</v>
      </c>
      <c r="BS1" s="315"/>
      <c r="BT1" s="185"/>
      <c r="BU1" s="186"/>
      <c r="BV1" s="133">
        <v>45749</v>
      </c>
      <c r="BW1" s="133">
        <v>45749</v>
      </c>
      <c r="BX1" s="187">
        <v>45765</v>
      </c>
      <c r="BY1" s="152"/>
      <c r="BZ1" s="314">
        <v>45798</v>
      </c>
      <c r="CA1" s="315"/>
      <c r="CB1" s="315"/>
      <c r="CC1" s="316"/>
      <c r="CD1" s="153"/>
      <c r="CE1" s="317" t="s">
        <v>382</v>
      </c>
      <c r="CF1" s="318"/>
      <c r="CG1" s="317" t="s">
        <v>382</v>
      </c>
      <c r="CH1" s="318"/>
      <c r="CI1" s="319" t="s">
        <v>385</v>
      </c>
      <c r="CJ1" s="319"/>
      <c r="CK1" s="275" t="s">
        <v>386</v>
      </c>
      <c r="CL1" s="274"/>
      <c r="CM1" s="274"/>
      <c r="CN1" s="274"/>
      <c r="CO1" s="175" t="s">
        <v>387</v>
      </c>
      <c r="CP1" s="322" t="s">
        <v>390</v>
      </c>
      <c r="CQ1" s="322"/>
      <c r="CR1" s="280" t="s">
        <v>397</v>
      </c>
      <c r="CS1" s="236" t="s">
        <v>351</v>
      </c>
      <c r="CT1" s="189"/>
      <c r="CU1" s="175" t="s">
        <v>347</v>
      </c>
      <c r="CV1" s="171"/>
      <c r="CW1" s="202" t="s">
        <v>309</v>
      </c>
      <c r="CX1" s="175" t="s">
        <v>347</v>
      </c>
      <c r="CY1" s="175"/>
      <c r="CZ1" s="175"/>
      <c r="DA1" s="172"/>
      <c r="DB1" s="175" t="s">
        <v>348</v>
      </c>
      <c r="DC1" s="322" t="s">
        <v>349</v>
      </c>
      <c r="DD1" s="323"/>
      <c r="DE1" s="235" t="s">
        <v>350</v>
      </c>
      <c r="DF1" s="238" t="s">
        <v>351</v>
      </c>
      <c r="DG1" s="176"/>
      <c r="DH1" s="176"/>
      <c r="DI1" s="176" t="s">
        <v>352</v>
      </c>
      <c r="DJ1" s="237" t="s">
        <v>353</v>
      </c>
      <c r="DK1" s="239" t="s">
        <v>354</v>
      </c>
      <c r="DL1" s="176" t="s">
        <v>355</v>
      </c>
      <c r="DM1" s="176"/>
      <c r="DN1" s="241" t="s">
        <v>358</v>
      </c>
      <c r="DO1" s="324" t="s">
        <v>356</v>
      </c>
      <c r="DP1" s="324"/>
      <c r="DQ1" s="241" t="s">
        <v>358</v>
      </c>
      <c r="DR1" s="240" t="s">
        <v>357</v>
      </c>
      <c r="DS1" s="324" t="s">
        <v>358</v>
      </c>
      <c r="DT1" s="324"/>
      <c r="DU1" s="324"/>
      <c r="DV1" s="218"/>
      <c r="DW1" s="324" t="s">
        <v>360</v>
      </c>
      <c r="DX1" s="324"/>
      <c r="DY1" s="324"/>
      <c r="DZ1" s="324"/>
      <c r="EA1" s="324" t="s">
        <v>318</v>
      </c>
      <c r="EB1" s="324"/>
      <c r="EC1" s="176" t="s">
        <v>320</v>
      </c>
      <c r="ED1" s="176"/>
      <c r="EE1" s="324" t="s">
        <v>321</v>
      </c>
      <c r="EF1" s="324"/>
      <c r="EG1" s="324"/>
      <c r="EH1" s="324"/>
      <c r="EI1" s="219" t="s">
        <v>322</v>
      </c>
      <c r="EJ1" s="324"/>
      <c r="EK1" s="324"/>
      <c r="EL1" s="179"/>
      <c r="EM1" s="180"/>
      <c r="EN1" s="325" t="s">
        <v>361</v>
      </c>
      <c r="EO1" s="325"/>
      <c r="EP1" s="325"/>
      <c r="EQ1" s="325"/>
      <c r="ER1" s="325"/>
      <c r="ES1" s="325"/>
      <c r="ET1" s="325" t="s">
        <v>362</v>
      </c>
      <c r="EU1" s="325"/>
      <c r="EV1" s="242"/>
      <c r="EW1" s="220"/>
      <c r="EX1" s="324" t="s">
        <v>364</v>
      </c>
      <c r="EY1" s="324"/>
      <c r="EZ1" s="324"/>
      <c r="FA1" s="243"/>
      <c r="FB1" s="243"/>
      <c r="FC1" s="243"/>
      <c r="FD1" s="324" t="s">
        <v>365</v>
      </c>
      <c r="FE1" s="324"/>
      <c r="FF1" s="324"/>
      <c r="FG1" s="324"/>
      <c r="FH1" s="324"/>
      <c r="FI1" s="324"/>
      <c r="FJ1" s="324" t="s">
        <v>304</v>
      </c>
      <c r="FK1" s="324"/>
      <c r="FL1" s="324"/>
      <c r="FM1" s="324"/>
      <c r="FN1" s="20" t="s">
        <v>117</v>
      </c>
      <c r="FO1" s="321" t="s">
        <v>381</v>
      </c>
      <c r="FP1" s="321"/>
      <c r="FQ1" s="165">
        <v>45798</v>
      </c>
      <c r="FR1" s="178" t="s">
        <v>383</v>
      </c>
      <c r="FS1" s="288" t="s">
        <v>242</v>
      </c>
      <c r="FT1" s="19" t="s">
        <v>335</v>
      </c>
      <c r="FU1" s="210"/>
      <c r="FV1" s="203"/>
      <c r="FW1" s="292" t="s">
        <v>276</v>
      </c>
      <c r="FX1" s="292"/>
      <c r="FY1" s="292"/>
      <c r="FZ1" s="292"/>
      <c r="GA1" s="292"/>
      <c r="GB1" s="292"/>
      <c r="GC1" s="203" t="s">
        <v>312</v>
      </c>
      <c r="GD1" s="245">
        <v>2025</v>
      </c>
      <c r="GE1" s="19"/>
      <c r="GF1" s="291" t="s">
        <v>116</v>
      </c>
      <c r="GG1" s="291"/>
      <c r="GK1" s="290" t="s">
        <v>333</v>
      </c>
      <c r="GL1" s="18" t="s">
        <v>331</v>
      </c>
      <c r="GM1" s="18" t="s">
        <v>332</v>
      </c>
      <c r="GN1" s="18"/>
      <c r="GO1" s="230" t="s">
        <v>344</v>
      </c>
      <c r="GP1" s="25"/>
      <c r="GQ1" s="144" t="s">
        <v>258</v>
      </c>
      <c r="GR1" s="133" t="s">
        <v>336</v>
      </c>
      <c r="GS1" s="203" t="s">
        <v>312</v>
      </c>
      <c r="GT1" s="144" t="s">
        <v>295</v>
      </c>
      <c r="GU1" s="22"/>
      <c r="GV1" s="283" t="s">
        <v>327</v>
      </c>
      <c r="GW1" s="284"/>
      <c r="GX1" s="285" t="s">
        <v>328</v>
      </c>
      <c r="GY1" s="284"/>
      <c r="GZ1" s="281" t="s">
        <v>359</v>
      </c>
      <c r="HA1" s="282"/>
      <c r="HB1" s="227" t="s">
        <v>339</v>
      </c>
      <c r="HC1" s="228" t="s">
        <v>340</v>
      </c>
      <c r="HD1" s="212">
        <v>2026</v>
      </c>
      <c r="HG1" s="21"/>
      <c r="HI1" s="22"/>
    </row>
    <row r="2" spans="1:217" ht="75" customHeight="1" thickBot="1">
      <c r="A2" s="294"/>
      <c r="B2" s="296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7" t="s">
        <v>119</v>
      </c>
      <c r="Y2" s="304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275</v>
      </c>
      <c r="AF2" s="58" t="s">
        <v>160</v>
      </c>
      <c r="AG2" s="58" t="s">
        <v>300</v>
      </c>
      <c r="AH2" s="103" t="s">
        <v>159</v>
      </c>
      <c r="AI2" s="306"/>
      <c r="AJ2" s="24" t="s">
        <v>166</v>
      </c>
      <c r="AK2" s="24" t="s">
        <v>167</v>
      </c>
      <c r="AL2" s="108" t="s">
        <v>171</v>
      </c>
      <c r="AM2" s="268">
        <v>150</v>
      </c>
      <c r="AN2" s="106"/>
      <c r="AO2" s="263">
        <v>440</v>
      </c>
      <c r="AP2" s="267" t="s">
        <v>378</v>
      </c>
      <c r="AQ2" s="308"/>
      <c r="AS2" t="s">
        <v>268</v>
      </c>
      <c r="AT2" t="s">
        <v>173</v>
      </c>
      <c r="AU2" t="s">
        <v>174</v>
      </c>
      <c r="AV2" s="300"/>
      <c r="AW2" s="300"/>
      <c r="AX2" s="300"/>
      <c r="AY2" s="300"/>
      <c r="AZ2" s="300"/>
      <c r="BA2" s="300"/>
      <c r="BB2" s="270" t="s">
        <v>384</v>
      </c>
      <c r="BC2" s="300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8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299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120">
        <v>247</v>
      </c>
      <c r="DB2" s="120">
        <v>244</v>
      </c>
      <c r="DC2" s="120">
        <v>247</v>
      </c>
      <c r="DD2" s="120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245</v>
      </c>
      <c r="DO2" s="58">
        <v>244</v>
      </c>
      <c r="DP2" s="58">
        <v>247</v>
      </c>
      <c r="DQ2" s="211" t="s">
        <v>313</v>
      </c>
      <c r="DR2" s="58">
        <v>244</v>
      </c>
      <c r="DS2" s="58">
        <v>244</v>
      </c>
      <c r="DT2" s="215" t="s">
        <v>317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195" t="s">
        <v>301</v>
      </c>
      <c r="EL2" s="58">
        <v>244</v>
      </c>
      <c r="EM2" s="58">
        <v>244</v>
      </c>
      <c r="EN2" s="196">
        <v>244</v>
      </c>
      <c r="EO2" s="196">
        <v>247</v>
      </c>
      <c r="EP2" s="196">
        <v>112</v>
      </c>
      <c r="EQ2" s="196">
        <v>851</v>
      </c>
      <c r="ER2" s="196">
        <v>852</v>
      </c>
      <c r="ES2" s="196">
        <v>853</v>
      </c>
      <c r="ET2" s="196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90">
        <v>111</v>
      </c>
      <c r="FP2" s="190">
        <v>119</v>
      </c>
      <c r="FQ2" s="26" t="s">
        <v>246</v>
      </c>
      <c r="FR2" s="80" t="s">
        <v>277</v>
      </c>
      <c r="FS2" s="289"/>
      <c r="FT2" s="147">
        <v>244</v>
      </c>
      <c r="FU2" s="209" t="s">
        <v>278</v>
      </c>
      <c r="FV2" s="244" t="s">
        <v>375</v>
      </c>
      <c r="FW2" s="244" t="s">
        <v>376</v>
      </c>
      <c r="FX2" s="58" t="s">
        <v>379</v>
      </c>
      <c r="FY2" s="58" t="s">
        <v>280</v>
      </c>
      <c r="FZ2" s="58" t="s">
        <v>279</v>
      </c>
      <c r="GA2" s="58" t="s">
        <v>346</v>
      </c>
      <c r="GB2" s="186" t="s">
        <v>363</v>
      </c>
      <c r="GC2" s="204" t="s">
        <v>311</v>
      </c>
      <c r="GD2" s="186" t="s">
        <v>388</v>
      </c>
      <c r="GH2" s="27" t="s">
        <v>121</v>
      </c>
      <c r="GI2" s="27" t="s">
        <v>122</v>
      </c>
      <c r="GJ2" s="27" t="s">
        <v>123</v>
      </c>
      <c r="GK2" s="290"/>
      <c r="GL2" s="200" t="s">
        <v>308</v>
      </c>
      <c r="GM2" s="223" t="s">
        <v>342</v>
      </c>
      <c r="GN2" s="223" t="s">
        <v>338</v>
      </c>
      <c r="GO2" s="231" t="s">
        <v>345</v>
      </c>
      <c r="GP2" s="232" t="s">
        <v>334</v>
      </c>
      <c r="GQ2" s="79" t="s">
        <v>259</v>
      </c>
      <c r="GR2" s="225" t="s">
        <v>337</v>
      </c>
      <c r="GS2" s="204" t="s">
        <v>311</v>
      </c>
      <c r="GT2" s="19" t="s">
        <v>343</v>
      </c>
      <c r="GU2" s="80"/>
      <c r="GV2" s="80" t="s">
        <v>329</v>
      </c>
      <c r="GW2" s="80" t="s">
        <v>330</v>
      </c>
      <c r="GX2" s="80" t="s">
        <v>329</v>
      </c>
      <c r="GY2" s="80" t="s">
        <v>330</v>
      </c>
      <c r="GZ2" s="80" t="s">
        <v>329</v>
      </c>
      <c r="HA2" s="80" t="s">
        <v>330</v>
      </c>
      <c r="HB2" s="286" t="s">
        <v>314</v>
      </c>
      <c r="HC2" s="286"/>
      <c r="HD2" s="287"/>
      <c r="HF2" s="28"/>
      <c r="HG2" s="29"/>
      <c r="HI2" s="19"/>
    </row>
    <row r="3" spans="1:217" ht="27.75" customHeight="1">
      <c r="A3" s="30">
        <v>1</v>
      </c>
      <c r="B3" s="31" t="s">
        <v>124</v>
      </c>
      <c r="C3" s="97"/>
      <c r="D3" s="98">
        <f>BE3+FN3+BP3+BS3+BV3+BX3+CB3+CH3+CJ3+CK3+CE3+CO3+DB3+DE3+DI3+CX3+DJ3+DK3+DL3+DO3+DR3+DS3+EU3+EY3+CR3+DV3+DW3+EA3+EC3+EE3+EI3+EJ3+EL3+EM3+EN3+FD3+FJ3+CP3+DD3</f>
        <v>6854819.1900000013</v>
      </c>
      <c r="E3" s="98">
        <f t="shared" ref="E3:E36" si="0">BF3+BR3+DF3+ED3+EF3+CN3+DU3+EP3+FC3+DM3</f>
        <v>0</v>
      </c>
      <c r="F3" s="99"/>
      <c r="G3" s="99">
        <f>FO3</f>
        <v>0</v>
      </c>
      <c r="H3" s="99">
        <f>FP3</f>
        <v>0</v>
      </c>
      <c r="I3" s="99">
        <f>CS3</f>
        <v>0</v>
      </c>
      <c r="J3" s="99">
        <f>EQ3+BJ3+EZ3+DQ3+EH3+BY3</f>
        <v>0</v>
      </c>
      <c r="K3" s="99">
        <f>BK3+CI3+CW3+DG3+EK3+ER3+FA3+FG3+FL3+CL3+DN3+DY3+EV3+BZ3</f>
        <v>2412</v>
      </c>
      <c r="L3" s="135">
        <f>BL3+DH3+ES3+FH3+DT3+CU3+EG3+FB3+DZ3+CA3</f>
        <v>1768.88</v>
      </c>
      <c r="M3" s="135"/>
      <c r="N3" s="135">
        <f>BN3+EO3+FI3+FK3+CG3+CM3+DA3+DC3+DP3+DX3+EB3+ET3+EX3+EW3+BQ3+BW3+CC3+CQ3</f>
        <v>671602.76000000013</v>
      </c>
      <c r="O3" s="136">
        <f>SUM(D3:N3)</f>
        <v>7530602.830000001</v>
      </c>
      <c r="P3" s="18"/>
      <c r="Q3" s="135">
        <f>R3-P3</f>
        <v>837500</v>
      </c>
      <c r="R3" s="32">
        <v>837500</v>
      </c>
      <c r="S3" s="38">
        <v>28505144</v>
      </c>
      <c r="T3" s="38">
        <v>8608553</v>
      </c>
      <c r="U3" s="135">
        <f>SUM(S3:T3)</f>
        <v>37113697</v>
      </c>
      <c r="V3" s="46"/>
      <c r="W3" s="46"/>
      <c r="X3" s="46">
        <f>SUM(V3:W3)</f>
        <v>0</v>
      </c>
      <c r="Y3" s="184">
        <f>U3+R3+O3+X3</f>
        <v>45481799.829999998</v>
      </c>
      <c r="Z3" s="31" t="s">
        <v>124</v>
      </c>
      <c r="AA3" s="100">
        <f>FU3</f>
        <v>0</v>
      </c>
      <c r="AB3" s="101">
        <f>GK3</f>
        <v>2235997</v>
      </c>
      <c r="AC3" s="177">
        <f>GV3+GX3+GZ3</f>
        <v>3009977.73</v>
      </c>
      <c r="AD3" s="177">
        <f>GW3+GY3+HA3</f>
        <v>909013.27</v>
      </c>
      <c r="AE3" s="34">
        <f>GP3</f>
        <v>0</v>
      </c>
      <c r="AF3">
        <f>FY3</f>
        <v>14727644.290000001</v>
      </c>
      <c r="AG3" s="46">
        <v>360000</v>
      </c>
      <c r="AH3" s="104">
        <f>SUM(AA3:AG3)</f>
        <v>21242632.289999999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66906432.119999997</v>
      </c>
      <c r="AR3" s="31" t="s">
        <v>124</v>
      </c>
      <c r="AS3" s="88"/>
      <c r="AT3" s="31"/>
      <c r="AU3" s="31"/>
      <c r="AV3" s="31">
        <f>SUM(AS3:AU3)</f>
        <v>0</v>
      </c>
      <c r="AW3" s="254"/>
      <c r="AX3" s="31"/>
      <c r="AY3" s="254">
        <v>470773.28</v>
      </c>
      <c r="AZ3" s="257"/>
      <c r="BA3" s="199">
        <v>76799.37</v>
      </c>
      <c r="BB3" s="272"/>
      <c r="BC3" s="273">
        <f>SUM(AY3:BA3)</f>
        <v>547572.65</v>
      </c>
      <c r="BD3" s="31" t="s">
        <v>124</v>
      </c>
      <c r="BE3" s="213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9">
        <f>SUM(BE3:BN3)</f>
        <v>805550.88000000012</v>
      </c>
      <c r="BP3" s="99">
        <v>1350000</v>
      </c>
      <c r="BQ3" s="99">
        <v>0</v>
      </c>
      <c r="BR3" s="33"/>
      <c r="BS3" s="229">
        <v>51165</v>
      </c>
      <c r="BT3" s="31"/>
      <c r="BU3" s="31"/>
      <c r="BV3" s="229">
        <v>15900</v>
      </c>
      <c r="BW3" s="229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7">
        <v>30000</v>
      </c>
      <c r="CI3" s="18">
        <v>0</v>
      </c>
      <c r="CJ3" s="177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/>
      <c r="CY3" s="18"/>
      <c r="CZ3" s="18"/>
      <c r="DA3" s="18"/>
      <c r="DB3" s="233"/>
      <c r="DC3" s="33"/>
      <c r="DD3" s="18"/>
      <c r="DE3" s="18"/>
      <c r="DF3" s="18"/>
      <c r="DG3" s="18"/>
      <c r="DH3" s="18"/>
      <c r="DI3" s="18"/>
      <c r="DJ3" s="18"/>
      <c r="DK3" s="233"/>
      <c r="DL3" s="18"/>
      <c r="DM3" s="18"/>
      <c r="DN3" s="18"/>
      <c r="DO3" s="18"/>
      <c r="DP3" s="18"/>
      <c r="DQ3" s="213"/>
      <c r="DR3" s="233"/>
      <c r="DS3" s="18"/>
      <c r="DT3" s="18"/>
      <c r="DU3" s="18"/>
      <c r="DV3" s="213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0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3868403.5000000005</v>
      </c>
      <c r="FO3" s="33"/>
      <c r="FP3" s="33"/>
      <c r="FQ3" s="37">
        <v>687846.6</v>
      </c>
      <c r="FR3" s="18">
        <v>332937.5</v>
      </c>
      <c r="FS3" s="33"/>
      <c r="FT3" s="33">
        <v>2847619.4000000004</v>
      </c>
      <c r="FU3" s="250">
        <f>FW3+FX3+FV3</f>
        <v>0</v>
      </c>
      <c r="FV3" s="234"/>
      <c r="FW3" s="234"/>
      <c r="FX3" s="18"/>
      <c r="FY3" s="32">
        <f>FZ3+GA3+GB3+GD3</f>
        <v>14727644.290000001</v>
      </c>
      <c r="FZ3" s="276"/>
      <c r="GA3" s="18">
        <v>250000</v>
      </c>
      <c r="GB3" s="205">
        <f>14501418.48-23774.19</f>
        <v>14477644.290000001</v>
      </c>
      <c r="GC3" s="18"/>
      <c r="GD3" s="18"/>
      <c r="GE3" s="31" t="s">
        <v>124</v>
      </c>
      <c r="GF3" s="38">
        <f t="shared" ref="GF3:GF36" si="2">E3+AG3+AH3-AA3+GH3</f>
        <v>21602632.289999999</v>
      </c>
      <c r="GG3" s="38"/>
      <c r="GH3" s="37"/>
      <c r="GI3" s="37"/>
      <c r="GJ3" s="78"/>
      <c r="GK3" s="40">
        <f>GQ3+GR3+GT3+GN3+GS3</f>
        <v>2235997</v>
      </c>
      <c r="GL3" s="98"/>
      <c r="GM3" s="98"/>
      <c r="GN3" s="98"/>
      <c r="GO3" s="98"/>
      <c r="GP3" s="111">
        <f>SUM(GL3:GO3)</f>
        <v>0</v>
      </c>
      <c r="GQ3" s="33">
        <v>1868497</v>
      </c>
      <c r="GR3" s="98"/>
      <c r="GS3" s="262">
        <v>367500</v>
      </c>
      <c r="GT3" s="98"/>
      <c r="GU3" s="42"/>
      <c r="GV3" s="222">
        <v>2760000</v>
      </c>
      <c r="GW3" s="222">
        <v>833520</v>
      </c>
      <c r="GX3" s="34">
        <v>189977.73</v>
      </c>
      <c r="GY3" s="34">
        <v>57373.26999999999</v>
      </c>
      <c r="GZ3" s="34">
        <v>60000</v>
      </c>
      <c r="HA3" s="205">
        <v>18120</v>
      </c>
      <c r="HB3" s="32"/>
      <c r="HC3" s="32"/>
      <c r="HD3" s="18"/>
      <c r="HE3" s="31" t="s">
        <v>124</v>
      </c>
      <c r="HF3" s="34">
        <f>D3+N3+Q3+AB3+AJ3</f>
        <v>10781918.950000001</v>
      </c>
      <c r="HG3" s="34">
        <f>AQ3</f>
        <v>66906432.119999997</v>
      </c>
    </row>
    <row r="4" spans="1:217" ht="12.75" customHeight="1">
      <c r="A4" s="18">
        <v>4</v>
      </c>
      <c r="B4" s="31" t="s">
        <v>125</v>
      </c>
      <c r="C4" s="97"/>
      <c r="D4" s="98">
        <f t="shared" ref="D4:D35" si="3">BE4+FN4+BP4+BS4+BV4+BX4+CB4+CH4+CJ4+CK4+CE4+CO4+DB4+DE4+DI4+CX4+DJ4+DK4+DL4+DO4+DR4+DS4+EU4+EY4+CR4+DV4+DW4+EA4+EC4+EE4+EI4+EJ4+EL4+EM4+EN4+FD4+FJ4+CP4+DD4</f>
        <v>4347324.41</v>
      </c>
      <c r="E4" s="98">
        <f t="shared" si="0"/>
        <v>0</v>
      </c>
      <c r="F4" s="99"/>
      <c r="G4" s="99">
        <f>FO4</f>
        <v>0</v>
      </c>
      <c r="H4" s="99">
        <f>FP4</f>
        <v>0</v>
      </c>
      <c r="I4" s="99">
        <f t="shared" ref="I4:I35" si="4">CS4</f>
        <v>0</v>
      </c>
      <c r="J4" s="99">
        <f t="shared" ref="J4:J36" si="5">EQ4+BJ4+EZ4+DQ4+EH4+BY4</f>
        <v>0</v>
      </c>
      <c r="K4" s="99">
        <f t="shared" ref="K4:K36" si="6">BK4+CI4+CW4+DG4+EK4+ER4+FA4+FG4+FL4+CL4+DN4+DY4+EV4+BZ4</f>
        <v>0</v>
      </c>
      <c r="L4" s="135">
        <f t="shared" ref="L4:L36" si="7">BL4+DH4+ES4+FH4+DT4+CU4+EG4+FB4+DZ4+CA4</f>
        <v>1714.51</v>
      </c>
      <c r="M4" s="135"/>
      <c r="N4" s="135">
        <f t="shared" ref="N4:N36" si="8">BN4+EO4+FI4+FK4+CG4+CM4+DA4+DC4+DP4+DX4+EB4+ET4+EX4+EW4+BQ4+BW4+CC4+CQ4</f>
        <v>325610.95000000007</v>
      </c>
      <c r="O4" s="136">
        <f t="shared" ref="O4:O35" si="9">SUM(D4:N4)</f>
        <v>4674649.87</v>
      </c>
      <c r="P4" s="18"/>
      <c r="Q4" s="135">
        <f t="shared" ref="Q4:Q36" si="10">R4-P4</f>
        <v>520500</v>
      </c>
      <c r="R4" s="32">
        <v>520500</v>
      </c>
      <c r="S4" s="135">
        <v>17268415</v>
      </c>
      <c r="T4" s="135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84">
        <f t="shared" ref="Y4:Y36" si="13">U4+R4+O4+X4</f>
        <v>27678625.870000001</v>
      </c>
      <c r="Z4" s="31" t="s">
        <v>125</v>
      </c>
      <c r="AA4" s="100">
        <f t="shared" ref="AA4:AA37" si="14">FU4</f>
        <v>0</v>
      </c>
      <c r="AB4" s="101">
        <f t="shared" ref="AB4:AB35" si="15">GK4</f>
        <v>1596273</v>
      </c>
      <c r="AC4" s="177">
        <f t="shared" ref="AC4:AC35" si="16">GV4+GX4+GZ4</f>
        <v>1569977.73</v>
      </c>
      <c r="AD4" s="177">
        <f t="shared" ref="AD4:AD35" si="17">GW4+GY4+HA4</f>
        <v>474133.27</v>
      </c>
      <c r="AE4" s="34">
        <f t="shared" ref="AE4:AE36" si="18">GP4</f>
        <v>0</v>
      </c>
      <c r="AF4">
        <f t="shared" ref="AF4:AF36" si="19">FY4</f>
        <v>27623606.91</v>
      </c>
      <c r="AG4" s="46">
        <v>189000</v>
      </c>
      <c r="AH4" s="104">
        <f t="shared" ref="AH4:AH35" si="20">SUM(AA4:AG4)</f>
        <v>31452990.91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59257616.780000001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54"/>
      <c r="AX4" s="43"/>
      <c r="AY4" s="254">
        <v>361904.91</v>
      </c>
      <c r="AZ4" s="257">
        <v>380000</v>
      </c>
      <c r="BA4" s="199">
        <v>17326.72</v>
      </c>
      <c r="BB4" s="272">
        <f>130000+4286.11-4286.11</f>
        <v>129999.99999999999</v>
      </c>
      <c r="BC4" s="273">
        <f>SUM(AY4:BA4)</f>
        <v>759231.62999999989</v>
      </c>
      <c r="BD4" s="43" t="s">
        <v>125</v>
      </c>
      <c r="BE4" s="213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9">
        <f t="shared" ref="BO4:BO36" si="24">SUM(BE4:BN4)</f>
        <v>524645.99000000011</v>
      </c>
      <c r="BP4" s="99">
        <v>794952</v>
      </c>
      <c r="BQ4" s="99">
        <v>0</v>
      </c>
      <c r="BR4" s="33"/>
      <c r="BS4" s="229">
        <v>0</v>
      </c>
      <c r="BT4" s="43"/>
      <c r="BU4" s="43"/>
      <c r="BV4" s="229">
        <v>0</v>
      </c>
      <c r="BW4" s="229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7">
        <v>166000</v>
      </c>
      <c r="CI4" s="18">
        <v>0</v>
      </c>
      <c r="CJ4" s="177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/>
      <c r="CY4" s="18"/>
      <c r="CZ4" s="18"/>
      <c r="DA4" s="18"/>
      <c r="DB4" s="233"/>
      <c r="DC4" s="33"/>
      <c r="DD4" s="18"/>
      <c r="DE4" s="18"/>
      <c r="DF4" s="18"/>
      <c r="DG4" s="18"/>
      <c r="DH4" s="18"/>
      <c r="DI4" s="18"/>
      <c r="DJ4" s="18"/>
      <c r="DK4" s="233"/>
      <c r="DL4" s="18"/>
      <c r="DM4" s="18"/>
      <c r="DN4" s="18"/>
      <c r="DO4" s="18"/>
      <c r="DP4" s="18"/>
      <c r="DQ4" s="213"/>
      <c r="DR4" s="233"/>
      <c r="DS4" s="18"/>
      <c r="DT4" s="18"/>
      <c r="DU4" s="18"/>
      <c r="DV4" s="213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0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2852695.37</v>
      </c>
      <c r="FO4" s="33"/>
      <c r="FP4" s="33"/>
      <c r="FQ4" s="37">
        <v>532526.4</v>
      </c>
      <c r="FR4" s="18">
        <v>536568</v>
      </c>
      <c r="FS4" s="33"/>
      <c r="FT4" s="33">
        <v>1783600.97</v>
      </c>
      <c r="FU4" s="209">
        <f t="shared" ref="FU4:FU36" si="25">FW4+FX4+FV4</f>
        <v>0</v>
      </c>
      <c r="FV4" s="234"/>
      <c r="FW4" s="234"/>
      <c r="FX4" s="18"/>
      <c r="FY4" s="32">
        <f t="shared" ref="FY4:FY36" si="26">FZ4+GA4+GB4+GD4</f>
        <v>27623606.91</v>
      </c>
      <c r="FZ4" s="276"/>
      <c r="GA4" s="18">
        <v>0</v>
      </c>
      <c r="GB4" s="205">
        <f>14603521.43+5948302+7071783.48</f>
        <v>27623606.91</v>
      </c>
      <c r="GC4" s="18"/>
      <c r="GD4" s="18"/>
      <c r="GE4" s="43" t="s">
        <v>125</v>
      </c>
      <c r="GF4" s="38">
        <f t="shared" si="2"/>
        <v>31641990.91</v>
      </c>
      <c r="GG4" s="38"/>
      <c r="GH4" s="37"/>
      <c r="GI4" s="37"/>
      <c r="GJ4" s="78"/>
      <c r="GK4" s="40">
        <f t="shared" ref="GK4:GK36" si="27">GQ4+GR4+GT4+GN4+GS4</f>
        <v>1596273</v>
      </c>
      <c r="GL4" s="98"/>
      <c r="GM4" s="98"/>
      <c r="GN4" s="98"/>
      <c r="GO4" s="98"/>
      <c r="GP4" s="111">
        <f t="shared" ref="GP4:GP36" si="28">SUM(GL4:GO4)</f>
        <v>0</v>
      </c>
      <c r="GQ4" s="33">
        <v>1216273</v>
      </c>
      <c r="GR4" s="98"/>
      <c r="GS4" s="262">
        <v>380000</v>
      </c>
      <c r="GT4" s="98"/>
      <c r="GU4" s="32"/>
      <c r="GV4" s="32">
        <v>1320000</v>
      </c>
      <c r="GW4" s="32">
        <v>398640</v>
      </c>
      <c r="GX4" s="32">
        <v>189977.73</v>
      </c>
      <c r="GY4" s="32">
        <v>57373.26999999999</v>
      </c>
      <c r="GZ4" s="32">
        <v>60000</v>
      </c>
      <c r="HA4" s="18">
        <v>18120</v>
      </c>
      <c r="HB4" s="32"/>
      <c r="HC4" s="32"/>
      <c r="HD4" s="18"/>
      <c r="HE4" s="43" t="s">
        <v>125</v>
      </c>
      <c r="HF4" s="34">
        <f t="shared" ref="HF4:HF35" si="29">D4+N4+Q4+AB4+AJ4</f>
        <v>6915708.3600000003</v>
      </c>
      <c r="HG4" s="34">
        <f t="shared" ref="HG4:HG35" si="30">AQ4</f>
        <v>59257616.780000001</v>
      </c>
    </row>
    <row r="5" spans="1:217" ht="13.5" customHeight="1">
      <c r="A5" s="18">
        <v>3</v>
      </c>
      <c r="B5" s="45" t="s">
        <v>126</v>
      </c>
      <c r="C5" s="97"/>
      <c r="D5" s="98">
        <f t="shared" si="3"/>
        <v>6140313.2500000009</v>
      </c>
      <c r="E5" s="98">
        <f t="shared" si="0"/>
        <v>0</v>
      </c>
      <c r="F5" s="99"/>
      <c r="G5" s="99">
        <f t="shared" ref="G5:G35" si="31">FO5</f>
        <v>0</v>
      </c>
      <c r="H5" s="99">
        <f t="shared" ref="H5:H35" si="32">FP5</f>
        <v>0</v>
      </c>
      <c r="I5" s="99">
        <f t="shared" si="4"/>
        <v>0</v>
      </c>
      <c r="J5" s="99">
        <f t="shared" si="5"/>
        <v>15580</v>
      </c>
      <c r="K5" s="99">
        <f t="shared" si="6"/>
        <v>13876</v>
      </c>
      <c r="L5" s="135">
        <f t="shared" si="7"/>
        <v>1000</v>
      </c>
      <c r="M5" s="135"/>
      <c r="N5" s="135">
        <f t="shared" si="8"/>
        <v>6050230.5699999994</v>
      </c>
      <c r="O5" s="136">
        <f t="shared" si="9"/>
        <v>12220999.82</v>
      </c>
      <c r="P5" s="18"/>
      <c r="Q5" s="135">
        <f t="shared" si="10"/>
        <v>1386125</v>
      </c>
      <c r="R5" s="32">
        <v>1386125</v>
      </c>
      <c r="S5" s="135">
        <v>36974492</v>
      </c>
      <c r="T5" s="135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84">
        <f t="shared" si="13"/>
        <v>61747913.82</v>
      </c>
      <c r="Z5" s="45" t="s">
        <v>126</v>
      </c>
      <c r="AA5" s="100">
        <f t="shared" si="14"/>
        <v>1199494.5</v>
      </c>
      <c r="AB5" s="101">
        <f t="shared" si="15"/>
        <v>2129700.02</v>
      </c>
      <c r="AC5" s="177">
        <f t="shared" si="16"/>
        <v>2769977.73</v>
      </c>
      <c r="AD5" s="177">
        <f t="shared" si="17"/>
        <v>836533.27</v>
      </c>
      <c r="AE5" s="34">
        <f t="shared" si="18"/>
        <v>0</v>
      </c>
      <c r="AF5">
        <f t="shared" si="19"/>
        <v>3492401.98</v>
      </c>
      <c r="AG5" s="46">
        <v>468000</v>
      </c>
      <c r="AH5" s="104">
        <f t="shared" si="20"/>
        <v>10896107.5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77305301.319999993</v>
      </c>
      <c r="AR5" s="44" t="s">
        <v>126</v>
      </c>
      <c r="AS5" s="88"/>
      <c r="AT5" s="44"/>
      <c r="AU5" s="44"/>
      <c r="AV5" s="31">
        <f t="shared" si="23"/>
        <v>0</v>
      </c>
      <c r="AW5" s="254"/>
      <c r="AX5" s="44"/>
      <c r="AY5" s="254"/>
      <c r="AZ5" s="257"/>
      <c r="BA5" s="199">
        <v>279136.83</v>
      </c>
      <c r="BB5" s="272"/>
      <c r="BC5" s="273">
        <f t="shared" ref="BC5:BC35" si="33">SUM(AY5:BA5)</f>
        <v>279136.83</v>
      </c>
      <c r="BD5" s="44" t="s">
        <v>126</v>
      </c>
      <c r="BE5" s="213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9">
        <f t="shared" si="24"/>
        <v>5446578.0499999998</v>
      </c>
      <c r="BP5" s="99">
        <v>0</v>
      </c>
      <c r="BQ5" s="99">
        <v>0</v>
      </c>
      <c r="BR5" s="33"/>
      <c r="BS5" s="229">
        <v>173485</v>
      </c>
      <c r="BT5" s="44"/>
      <c r="BU5" s="44"/>
      <c r="BV5" s="229">
        <v>75000</v>
      </c>
      <c r="BW5" s="229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7">
        <v>30000</v>
      </c>
      <c r="CI5" s="18">
        <v>400</v>
      </c>
      <c r="CJ5" s="177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/>
      <c r="CY5" s="18"/>
      <c r="CZ5" s="18"/>
      <c r="DA5" s="18"/>
      <c r="DB5" s="233"/>
      <c r="DC5" s="33"/>
      <c r="DD5" s="18"/>
      <c r="DE5" s="18"/>
      <c r="DF5" s="18"/>
      <c r="DG5" s="18"/>
      <c r="DH5" s="18"/>
      <c r="DI5" s="18"/>
      <c r="DJ5" s="18"/>
      <c r="DK5" s="233"/>
      <c r="DL5" s="18"/>
      <c r="DM5" s="18"/>
      <c r="DN5" s="18"/>
      <c r="DO5" s="18"/>
      <c r="DP5" s="18"/>
      <c r="DQ5" s="213"/>
      <c r="DR5" s="233"/>
      <c r="DS5" s="18"/>
      <c r="DT5" s="18"/>
      <c r="DU5" s="18"/>
      <c r="DV5" s="213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0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2994729.23</v>
      </c>
      <c r="FO5" s="33"/>
      <c r="FP5" s="33"/>
      <c r="FQ5" s="37"/>
      <c r="FR5" s="18">
        <v>192129</v>
      </c>
      <c r="FS5" s="33"/>
      <c r="FT5" s="33">
        <v>2802600.23</v>
      </c>
      <c r="FU5" s="209">
        <f t="shared" si="25"/>
        <v>1199494.5</v>
      </c>
      <c r="FV5" s="234"/>
      <c r="FW5" s="234"/>
      <c r="FX5" s="18">
        <v>1199494.5</v>
      </c>
      <c r="FY5" s="32">
        <f t="shared" si="26"/>
        <v>3492401.98</v>
      </c>
      <c r="FZ5" s="276"/>
      <c r="GA5" s="18">
        <v>0</v>
      </c>
      <c r="GB5" s="205">
        <v>3492401.98</v>
      </c>
      <c r="GC5" s="18"/>
      <c r="GD5" s="18"/>
      <c r="GE5" s="44" t="s">
        <v>126</v>
      </c>
      <c r="GF5" s="38">
        <f t="shared" si="2"/>
        <v>10164613</v>
      </c>
      <c r="GG5" s="38"/>
      <c r="GH5" s="37"/>
      <c r="GI5" s="37"/>
      <c r="GJ5" s="78"/>
      <c r="GK5" s="40">
        <f t="shared" si="27"/>
        <v>2129700.02</v>
      </c>
      <c r="GL5" s="98"/>
      <c r="GM5" s="98"/>
      <c r="GN5" s="98"/>
      <c r="GO5" s="98"/>
      <c r="GP5" s="111">
        <f t="shared" si="28"/>
        <v>0</v>
      </c>
      <c r="GQ5" s="33">
        <v>1745900</v>
      </c>
      <c r="GR5" s="98"/>
      <c r="GS5" s="262">
        <v>383800.02</v>
      </c>
      <c r="GT5" s="98"/>
      <c r="GU5" s="32"/>
      <c r="GV5" s="32">
        <v>2520000</v>
      </c>
      <c r="GW5" s="32">
        <v>761040</v>
      </c>
      <c r="GX5" s="32">
        <v>189977.73</v>
      </c>
      <c r="GY5" s="32">
        <v>57373.26999999999</v>
      </c>
      <c r="GZ5" s="32">
        <v>60000</v>
      </c>
      <c r="HA5" s="18">
        <v>18120</v>
      </c>
      <c r="HB5" s="32"/>
      <c r="HC5" s="32"/>
      <c r="HD5" s="18"/>
      <c r="HE5" s="44" t="s">
        <v>126</v>
      </c>
      <c r="HF5" s="34">
        <f t="shared" si="29"/>
        <v>20367648.84</v>
      </c>
      <c r="HG5" s="34">
        <f t="shared" si="30"/>
        <v>77305301.319999993</v>
      </c>
    </row>
    <row r="6" spans="1:217" ht="24" customHeight="1">
      <c r="A6" s="18">
        <v>4</v>
      </c>
      <c r="B6" s="45" t="s">
        <v>127</v>
      </c>
      <c r="C6" s="97"/>
      <c r="D6" s="98">
        <f t="shared" si="3"/>
        <v>3765674.4999999995</v>
      </c>
      <c r="E6" s="98">
        <f t="shared" si="0"/>
        <v>0</v>
      </c>
      <c r="F6" s="99"/>
      <c r="G6" s="99">
        <f t="shared" si="31"/>
        <v>0</v>
      </c>
      <c r="H6" s="99">
        <f t="shared" si="32"/>
        <v>0</v>
      </c>
      <c r="I6" s="99">
        <f t="shared" si="4"/>
        <v>0</v>
      </c>
      <c r="J6" s="99">
        <f t="shared" si="5"/>
        <v>0</v>
      </c>
      <c r="K6" s="99">
        <f t="shared" si="6"/>
        <v>6100</v>
      </c>
      <c r="L6" s="135">
        <f t="shared" si="7"/>
        <v>1000</v>
      </c>
      <c r="M6" s="135"/>
      <c r="N6" s="135">
        <f t="shared" si="8"/>
        <v>1623362.96</v>
      </c>
      <c r="O6" s="136">
        <f t="shared" si="9"/>
        <v>5396137.459999999</v>
      </c>
      <c r="P6" s="18"/>
      <c r="Q6" s="135">
        <f t="shared" si="10"/>
        <v>634625</v>
      </c>
      <c r="R6" s="32">
        <v>634625</v>
      </c>
      <c r="S6" s="135">
        <v>18258067</v>
      </c>
      <c r="T6" s="135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84">
        <f t="shared" si="13"/>
        <v>29802765.460000001</v>
      </c>
      <c r="Z6" s="45" t="s">
        <v>127</v>
      </c>
      <c r="AA6" s="100">
        <f t="shared" si="14"/>
        <v>0</v>
      </c>
      <c r="AB6" s="101">
        <f t="shared" si="15"/>
        <v>1394162.6400000001</v>
      </c>
      <c r="AC6" s="177">
        <f t="shared" si="16"/>
        <v>1080000</v>
      </c>
      <c r="AD6" s="177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04">
        <f t="shared" si="20"/>
        <v>3025322.64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34907558.100000001</v>
      </c>
      <c r="AR6" s="45" t="s">
        <v>127</v>
      </c>
      <c r="AS6" s="88"/>
      <c r="AT6" s="45"/>
      <c r="AU6" s="45"/>
      <c r="AV6" s="31">
        <f t="shared" si="23"/>
        <v>0</v>
      </c>
      <c r="AW6" s="254"/>
      <c r="AX6" s="45"/>
      <c r="AY6" s="254">
        <v>357731.02</v>
      </c>
      <c r="AZ6" s="257"/>
      <c r="BA6" s="199">
        <v>337997.49</v>
      </c>
      <c r="BB6" s="272"/>
      <c r="BC6" s="273">
        <f t="shared" si="33"/>
        <v>695728.51</v>
      </c>
      <c r="BD6" s="45" t="s">
        <v>127</v>
      </c>
      <c r="BE6" s="213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9">
        <f t="shared" si="24"/>
        <v>1595628.16</v>
      </c>
      <c r="BP6" s="99">
        <v>166789</v>
      </c>
      <c r="BQ6" s="99">
        <v>0</v>
      </c>
      <c r="BR6" s="33"/>
      <c r="BS6" s="229">
        <v>424175</v>
      </c>
      <c r="BT6" s="45"/>
      <c r="BU6" s="45"/>
      <c r="BV6" s="229">
        <v>12300</v>
      </c>
      <c r="BW6" s="229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7">
        <v>30000</v>
      </c>
      <c r="CI6" s="18">
        <v>0</v>
      </c>
      <c r="CJ6" s="177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/>
      <c r="CY6" s="18"/>
      <c r="CZ6" s="18"/>
      <c r="DA6" s="18"/>
      <c r="DB6" s="233"/>
      <c r="DC6" s="33"/>
      <c r="DD6" s="18"/>
      <c r="DE6" s="18"/>
      <c r="DF6" s="18"/>
      <c r="DG6" s="18"/>
      <c r="DH6" s="18"/>
      <c r="DI6" s="18"/>
      <c r="DJ6" s="18"/>
      <c r="DK6" s="233"/>
      <c r="DL6" s="18"/>
      <c r="DM6" s="18"/>
      <c r="DN6" s="18"/>
      <c r="DO6" s="18"/>
      <c r="DP6" s="18"/>
      <c r="DQ6" s="213"/>
      <c r="DR6" s="233"/>
      <c r="DS6" s="18"/>
      <c r="DT6" s="18"/>
      <c r="DU6" s="18"/>
      <c r="DV6" s="213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0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2017039.6</v>
      </c>
      <c r="FO6" s="33"/>
      <c r="FP6" s="33"/>
      <c r="FQ6" s="37">
        <v>458564.4</v>
      </c>
      <c r="FR6" s="18">
        <v>104312</v>
      </c>
      <c r="FS6" s="33"/>
      <c r="FT6" s="33">
        <v>1454163.2000000002</v>
      </c>
      <c r="FU6" s="209">
        <f t="shared" si="25"/>
        <v>0</v>
      </c>
      <c r="FV6" s="234"/>
      <c r="FW6" s="234"/>
      <c r="FX6" s="18"/>
      <c r="FY6" s="32">
        <f t="shared" si="26"/>
        <v>0</v>
      </c>
      <c r="FZ6" s="276"/>
      <c r="GA6" s="18">
        <v>0</v>
      </c>
      <c r="GB6" s="205">
        <v>0</v>
      </c>
      <c r="GC6" s="18"/>
      <c r="GD6" s="18"/>
      <c r="GE6" s="45" t="s">
        <v>127</v>
      </c>
      <c r="GF6" s="38">
        <f t="shared" si="2"/>
        <v>3250322.64</v>
      </c>
      <c r="GG6" s="38"/>
      <c r="GH6" s="37"/>
      <c r="GI6" s="37"/>
      <c r="GJ6" s="78"/>
      <c r="GK6" s="40">
        <f t="shared" si="27"/>
        <v>1394162.6400000001</v>
      </c>
      <c r="GL6" s="98"/>
      <c r="GM6" s="98"/>
      <c r="GN6" s="98"/>
      <c r="GO6" s="98"/>
      <c r="GP6" s="111">
        <f t="shared" si="28"/>
        <v>0</v>
      </c>
      <c r="GQ6" s="33">
        <v>1008796</v>
      </c>
      <c r="GR6" s="98"/>
      <c r="GS6" s="262">
        <v>385366.64</v>
      </c>
      <c r="GT6" s="98"/>
      <c r="GU6" s="32"/>
      <c r="GV6" s="32">
        <v>1080000</v>
      </c>
      <c r="GW6" s="32">
        <v>326160</v>
      </c>
      <c r="GX6" s="32">
        <v>0</v>
      </c>
      <c r="GY6" s="32">
        <v>0</v>
      </c>
      <c r="GZ6" s="32"/>
      <c r="HA6" s="33"/>
      <c r="HB6" s="32"/>
      <c r="HC6" s="32"/>
      <c r="HD6" s="18"/>
      <c r="HE6" s="45" t="s">
        <v>127</v>
      </c>
      <c r="HF6" s="34">
        <f t="shared" si="29"/>
        <v>9497295.0999999996</v>
      </c>
      <c r="HG6" s="34">
        <f t="shared" si="30"/>
        <v>34907558.100000001</v>
      </c>
    </row>
    <row r="7" spans="1:217" ht="19.5" customHeight="1">
      <c r="A7" s="18">
        <v>5</v>
      </c>
      <c r="B7" s="45" t="s">
        <v>128</v>
      </c>
      <c r="C7" s="97"/>
      <c r="D7" s="98">
        <f t="shared" si="3"/>
        <v>2486422.7900000005</v>
      </c>
      <c r="E7" s="98">
        <f t="shared" si="0"/>
        <v>0</v>
      </c>
      <c r="F7" s="99"/>
      <c r="G7" s="99">
        <f t="shared" si="31"/>
        <v>0</v>
      </c>
      <c r="H7" s="99">
        <f t="shared" si="32"/>
        <v>0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1000</v>
      </c>
      <c r="M7" s="135"/>
      <c r="N7" s="135">
        <f t="shared" si="8"/>
        <v>2829385.6999999997</v>
      </c>
      <c r="O7" s="136">
        <f t="shared" si="9"/>
        <v>5316808.49</v>
      </c>
      <c r="P7" s="18"/>
      <c r="Q7" s="135">
        <f t="shared" si="10"/>
        <v>747375</v>
      </c>
      <c r="R7" s="32">
        <v>747375</v>
      </c>
      <c r="S7" s="135">
        <v>19830376</v>
      </c>
      <c r="T7" s="135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84">
        <f t="shared" si="13"/>
        <v>31883332.490000002</v>
      </c>
      <c r="Z7" s="45" t="s">
        <v>128</v>
      </c>
      <c r="AA7" s="100">
        <f t="shared" si="14"/>
        <v>0</v>
      </c>
      <c r="AB7" s="101">
        <f t="shared" si="15"/>
        <v>1135491</v>
      </c>
      <c r="AC7" s="177">
        <f t="shared" si="16"/>
        <v>1449977.73</v>
      </c>
      <c r="AD7" s="177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04">
        <f t="shared" si="20"/>
        <v>3302362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37958304.490000002</v>
      </c>
      <c r="AR7" s="45" t="s">
        <v>128</v>
      </c>
      <c r="AS7" s="88"/>
      <c r="AT7" s="45"/>
      <c r="AU7" s="45"/>
      <c r="AV7" s="31">
        <f t="shared" si="23"/>
        <v>0</v>
      </c>
      <c r="AW7" s="254"/>
      <c r="AX7" s="45"/>
      <c r="AY7" s="254"/>
      <c r="AZ7" s="257"/>
      <c r="BA7" s="199">
        <v>269414.28000000003</v>
      </c>
      <c r="BB7" s="272"/>
      <c r="BC7" s="273">
        <f t="shared" si="33"/>
        <v>269414.28000000003</v>
      </c>
      <c r="BD7" s="45" t="s">
        <v>128</v>
      </c>
      <c r="BE7" s="213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9">
        <f t="shared" si="24"/>
        <v>2497307.7799999998</v>
      </c>
      <c r="BP7" s="99">
        <v>0</v>
      </c>
      <c r="BQ7" s="99">
        <v>0</v>
      </c>
      <c r="BR7" s="33"/>
      <c r="BS7" s="229">
        <v>0</v>
      </c>
      <c r="BT7" s="45"/>
      <c r="BU7" s="45"/>
      <c r="BV7" s="229">
        <v>15800</v>
      </c>
      <c r="BW7" s="229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7">
        <v>30000</v>
      </c>
      <c r="CI7" s="18">
        <v>0</v>
      </c>
      <c r="CJ7" s="177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/>
      <c r="CY7" s="18"/>
      <c r="CZ7" s="18"/>
      <c r="DA7" s="18"/>
      <c r="DB7" s="233"/>
      <c r="DC7" s="33"/>
      <c r="DD7" s="18"/>
      <c r="DE7" s="18"/>
      <c r="DF7" s="18"/>
      <c r="DG7" s="18"/>
      <c r="DH7" s="18"/>
      <c r="DI7" s="18"/>
      <c r="DJ7" s="18"/>
      <c r="DK7" s="233"/>
      <c r="DL7" s="18"/>
      <c r="DM7" s="18"/>
      <c r="DN7" s="18"/>
      <c r="DO7" s="18"/>
      <c r="DP7" s="18"/>
      <c r="DQ7" s="213"/>
      <c r="DR7" s="233"/>
      <c r="DS7" s="18"/>
      <c r="DT7" s="18"/>
      <c r="DU7" s="18"/>
      <c r="DV7" s="213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0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1420415.62</v>
      </c>
      <c r="FO7" s="33"/>
      <c r="FP7" s="33"/>
      <c r="FQ7" s="33">
        <v>384602.4</v>
      </c>
      <c r="FR7" s="100">
        <v>430578</v>
      </c>
      <c r="FS7" s="33"/>
      <c r="FT7" s="33">
        <v>605235.22</v>
      </c>
      <c r="FU7" s="209">
        <f t="shared" si="25"/>
        <v>0</v>
      </c>
      <c r="FV7" s="234"/>
      <c r="FW7" s="234"/>
      <c r="FX7" s="100"/>
      <c r="FY7" s="32">
        <f t="shared" si="26"/>
        <v>0</v>
      </c>
      <c r="FZ7" s="276"/>
      <c r="GA7" s="100">
        <v>0</v>
      </c>
      <c r="GB7" s="206">
        <v>0</v>
      </c>
      <c r="GC7" s="100"/>
      <c r="GD7" s="100"/>
      <c r="GE7" s="45" t="s">
        <v>128</v>
      </c>
      <c r="GF7" s="38">
        <f t="shared" si="2"/>
        <v>3581362</v>
      </c>
      <c r="GG7" s="38"/>
      <c r="GH7" s="37"/>
      <c r="GI7" s="37"/>
      <c r="GJ7" s="78"/>
      <c r="GK7" s="40">
        <f t="shared" si="27"/>
        <v>1135491</v>
      </c>
      <c r="GL7" s="98"/>
      <c r="GM7" s="98"/>
      <c r="GN7" s="98"/>
      <c r="GO7" s="98"/>
      <c r="GP7" s="111">
        <f t="shared" si="28"/>
        <v>0</v>
      </c>
      <c r="GQ7" s="33">
        <v>822491</v>
      </c>
      <c r="GR7" s="98"/>
      <c r="GS7" s="262">
        <v>313000</v>
      </c>
      <c r="GT7" s="98"/>
      <c r="GU7" s="32"/>
      <c r="GV7" s="32">
        <v>1200000</v>
      </c>
      <c r="GW7" s="32">
        <v>362400</v>
      </c>
      <c r="GX7" s="32">
        <v>189977.73</v>
      </c>
      <c r="GY7" s="32">
        <v>57373.26999999999</v>
      </c>
      <c r="GZ7" s="32">
        <v>60000</v>
      </c>
      <c r="HA7" s="33">
        <v>18120</v>
      </c>
      <c r="HB7" s="32"/>
      <c r="HC7" s="32"/>
      <c r="HD7" s="18"/>
      <c r="HE7" s="45" t="s">
        <v>128</v>
      </c>
      <c r="HF7" s="34">
        <f t="shared" si="29"/>
        <v>9971284.4900000002</v>
      </c>
      <c r="HG7" s="34">
        <f t="shared" si="30"/>
        <v>37958304.490000002</v>
      </c>
    </row>
    <row r="8" spans="1:217" ht="16.5" customHeight="1">
      <c r="A8" s="18">
        <v>6</v>
      </c>
      <c r="B8" s="45" t="s">
        <v>129</v>
      </c>
      <c r="C8" s="97"/>
      <c r="D8" s="98">
        <f t="shared" si="3"/>
        <v>2289764.9799999995</v>
      </c>
      <c r="E8" s="98">
        <f t="shared" si="0"/>
        <v>26500</v>
      </c>
      <c r="F8" s="99"/>
      <c r="G8" s="99">
        <f t="shared" si="31"/>
        <v>30000</v>
      </c>
      <c r="H8" s="99">
        <f t="shared" si="32"/>
        <v>9060</v>
      </c>
      <c r="I8" s="99">
        <f t="shared" si="4"/>
        <v>0</v>
      </c>
      <c r="J8" s="99">
        <f t="shared" si="5"/>
        <v>10977</v>
      </c>
      <c r="K8" s="99">
        <f t="shared" si="6"/>
        <v>0</v>
      </c>
      <c r="L8" s="135">
        <f t="shared" si="7"/>
        <v>1000</v>
      </c>
      <c r="M8" s="135"/>
      <c r="N8" s="135">
        <f t="shared" si="8"/>
        <v>1467357.2</v>
      </c>
      <c r="O8" s="136">
        <f t="shared" si="9"/>
        <v>3834659.1799999997</v>
      </c>
      <c r="P8" s="18"/>
      <c r="Q8" s="135">
        <f t="shared" si="10"/>
        <v>424500</v>
      </c>
      <c r="R8" s="32">
        <v>424500</v>
      </c>
      <c r="S8" s="135">
        <v>13686569</v>
      </c>
      <c r="T8" s="135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84">
        <f t="shared" si="13"/>
        <v>22079072.18</v>
      </c>
      <c r="Z8" s="45" t="s">
        <v>129</v>
      </c>
      <c r="AA8" s="100">
        <f t="shared" si="14"/>
        <v>0</v>
      </c>
      <c r="AB8" s="101">
        <f t="shared" si="15"/>
        <v>1226128</v>
      </c>
      <c r="AC8" s="177">
        <f t="shared" si="16"/>
        <v>1200000</v>
      </c>
      <c r="AD8" s="177">
        <f t="shared" si="17"/>
        <v>362400</v>
      </c>
      <c r="AE8" s="34">
        <f t="shared" si="18"/>
        <v>0</v>
      </c>
      <c r="AF8">
        <f t="shared" si="19"/>
        <v>15614496.57</v>
      </c>
      <c r="AG8" s="46">
        <v>117000</v>
      </c>
      <c r="AH8" s="104">
        <f t="shared" si="20"/>
        <v>18520024.57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41163096.75</v>
      </c>
      <c r="AR8" s="45" t="s">
        <v>129</v>
      </c>
      <c r="AS8" s="88"/>
      <c r="AT8" s="45"/>
      <c r="AU8" s="45"/>
      <c r="AV8" s="31">
        <f t="shared" si="23"/>
        <v>0</v>
      </c>
      <c r="AW8" s="254"/>
      <c r="AX8" s="45"/>
      <c r="AY8" s="254"/>
      <c r="AZ8" s="257"/>
      <c r="BA8" s="199">
        <v>39832.79</v>
      </c>
      <c r="BB8" s="272"/>
      <c r="BC8" s="273">
        <f t="shared" si="33"/>
        <v>39832.79</v>
      </c>
      <c r="BD8" s="45" t="s">
        <v>129</v>
      </c>
      <c r="BE8" s="213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9">
        <f t="shared" si="24"/>
        <v>1490196.24</v>
      </c>
      <c r="BP8" s="99">
        <v>0</v>
      </c>
      <c r="BQ8" s="99">
        <v>0</v>
      </c>
      <c r="BR8" s="33"/>
      <c r="BS8" s="229">
        <v>0</v>
      </c>
      <c r="BT8" s="45"/>
      <c r="BU8" s="45"/>
      <c r="BV8" s="229">
        <v>14130</v>
      </c>
      <c r="BW8" s="229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7">
        <v>30000</v>
      </c>
      <c r="CI8" s="18">
        <v>0</v>
      </c>
      <c r="CJ8" s="177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/>
      <c r="CY8" s="18"/>
      <c r="CZ8" s="18"/>
      <c r="DA8" s="18"/>
      <c r="DB8" s="233"/>
      <c r="DC8" s="33"/>
      <c r="DD8" s="18"/>
      <c r="DE8" s="18"/>
      <c r="DF8" s="18"/>
      <c r="DG8" s="18"/>
      <c r="DH8" s="18"/>
      <c r="DI8" s="18"/>
      <c r="DJ8" s="18"/>
      <c r="DK8" s="233"/>
      <c r="DL8" s="18"/>
      <c r="DM8" s="18"/>
      <c r="DN8" s="18"/>
      <c r="DO8" s="18"/>
      <c r="DP8" s="18"/>
      <c r="DQ8" s="213"/>
      <c r="DR8" s="233"/>
      <c r="DS8" s="18"/>
      <c r="DT8" s="18"/>
      <c r="DU8" s="18"/>
      <c r="DV8" s="213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0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1024251.4599999998</v>
      </c>
      <c r="FO8" s="33">
        <v>30000</v>
      </c>
      <c r="FP8" s="33">
        <v>9060</v>
      </c>
      <c r="FQ8" s="37"/>
      <c r="FR8" s="100">
        <v>149568.5</v>
      </c>
      <c r="FS8" s="33"/>
      <c r="FT8" s="33">
        <v>874682.95999999985</v>
      </c>
      <c r="FU8" s="209">
        <f t="shared" si="25"/>
        <v>0</v>
      </c>
      <c r="FV8" s="234"/>
      <c r="FW8" s="234"/>
      <c r="FX8" s="100"/>
      <c r="FY8" s="32">
        <f t="shared" si="26"/>
        <v>15614496.57</v>
      </c>
      <c r="FZ8" s="276">
        <v>1200000</v>
      </c>
      <c r="GA8" s="100">
        <v>250000</v>
      </c>
      <c r="GB8" s="206">
        <f>14621310.36-456813.79</f>
        <v>14164496.57</v>
      </c>
      <c r="GC8" s="100"/>
      <c r="GD8" s="100"/>
      <c r="GE8" s="45" t="s">
        <v>129</v>
      </c>
      <c r="GF8" s="38">
        <f t="shared" si="2"/>
        <v>18663524.57</v>
      </c>
      <c r="GG8" s="38"/>
      <c r="GH8" s="37"/>
      <c r="GI8" s="37"/>
      <c r="GJ8" s="78"/>
      <c r="GK8" s="40">
        <f>GQ8+GR8+GT8+GN8+GS8</f>
        <v>1226128</v>
      </c>
      <c r="GL8" s="98"/>
      <c r="GM8" s="98"/>
      <c r="GN8" s="98"/>
      <c r="GO8" s="98"/>
      <c r="GP8" s="111">
        <f t="shared" si="28"/>
        <v>0</v>
      </c>
      <c r="GQ8" s="33">
        <v>848735</v>
      </c>
      <c r="GR8" s="98"/>
      <c r="GS8" s="262">
        <v>377393</v>
      </c>
      <c r="GT8" s="98"/>
      <c r="GU8" s="32"/>
      <c r="GV8" s="32">
        <v>1200000</v>
      </c>
      <c r="GW8" s="32">
        <v>362400</v>
      </c>
      <c r="GX8" s="32"/>
      <c r="GY8" s="32"/>
      <c r="GZ8" s="32"/>
      <c r="HA8" s="33"/>
      <c r="HB8" s="32"/>
      <c r="HC8" s="32"/>
      <c r="HD8" s="18"/>
      <c r="HE8" s="45" t="s">
        <v>129</v>
      </c>
      <c r="HF8" s="34">
        <f t="shared" si="29"/>
        <v>5971750.1799999997</v>
      </c>
      <c r="HG8" s="34">
        <f t="shared" si="30"/>
        <v>41163096.75</v>
      </c>
    </row>
    <row r="9" spans="1:217" ht="13.5" customHeight="1">
      <c r="A9" s="18">
        <v>7</v>
      </c>
      <c r="B9" s="45" t="s">
        <v>130</v>
      </c>
      <c r="C9" s="97"/>
      <c r="D9" s="98">
        <f t="shared" si="3"/>
        <v>9193148.2400000021</v>
      </c>
      <c r="E9" s="98">
        <f t="shared" si="0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7184</v>
      </c>
      <c r="L9" s="135">
        <f t="shared" si="7"/>
        <v>1527.15</v>
      </c>
      <c r="M9" s="135"/>
      <c r="N9" s="135">
        <f t="shared" si="8"/>
        <v>356204.19999999995</v>
      </c>
      <c r="O9" s="136">
        <f t="shared" si="9"/>
        <v>9558063.5900000017</v>
      </c>
      <c r="P9" s="18"/>
      <c r="Q9" s="135">
        <f t="shared" si="10"/>
        <v>418125</v>
      </c>
      <c r="R9" s="32">
        <v>418125</v>
      </c>
      <c r="S9" s="135">
        <v>15634460</v>
      </c>
      <c r="T9" s="135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84">
        <f t="shared" si="13"/>
        <v>30332255.590000004</v>
      </c>
      <c r="Z9" s="45" t="s">
        <v>130</v>
      </c>
      <c r="AA9" s="100">
        <f t="shared" si="14"/>
        <v>0</v>
      </c>
      <c r="AB9" s="101">
        <f t="shared" si="15"/>
        <v>1433346</v>
      </c>
      <c r="AC9" s="177">
        <f t="shared" si="16"/>
        <v>1440000</v>
      </c>
      <c r="AD9" s="177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04">
        <f t="shared" si="20"/>
        <v>10913417.24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41397672.830000006</v>
      </c>
      <c r="AR9" s="45" t="s">
        <v>130</v>
      </c>
      <c r="AS9" s="88"/>
      <c r="AT9" s="45"/>
      <c r="AU9" s="45"/>
      <c r="AV9" s="31">
        <f t="shared" si="23"/>
        <v>0</v>
      </c>
      <c r="AW9" s="254"/>
      <c r="AX9" s="45"/>
      <c r="AY9" s="254"/>
      <c r="AZ9" s="257"/>
      <c r="BA9" s="199">
        <v>38347.51</v>
      </c>
      <c r="BB9" s="272"/>
      <c r="BC9" s="273">
        <f t="shared" si="33"/>
        <v>38347.51</v>
      </c>
      <c r="BD9" s="45" t="s">
        <v>130</v>
      </c>
      <c r="BE9" s="213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9">
        <f t="shared" si="24"/>
        <v>552570.48</v>
      </c>
      <c r="BP9" s="99">
        <v>1694410.1400000001</v>
      </c>
      <c r="BQ9" s="99">
        <v>0</v>
      </c>
      <c r="BR9" s="33"/>
      <c r="BS9" s="229">
        <v>1546487.5</v>
      </c>
      <c r="BT9" s="45"/>
      <c r="BU9" s="45"/>
      <c r="BV9" s="229">
        <v>973145.15</v>
      </c>
      <c r="BW9" s="229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7">
        <v>50000</v>
      </c>
      <c r="CI9" s="18">
        <v>0</v>
      </c>
      <c r="CJ9" s="177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/>
      <c r="CY9" s="18"/>
      <c r="CZ9" s="18"/>
      <c r="DA9" s="18"/>
      <c r="DB9" s="233"/>
      <c r="DC9" s="33"/>
      <c r="DD9" s="18"/>
      <c r="DE9" s="18"/>
      <c r="DF9" s="18"/>
      <c r="DG9" s="18"/>
      <c r="DH9" s="18"/>
      <c r="DI9" s="18"/>
      <c r="DJ9" s="18"/>
      <c r="DK9" s="233"/>
      <c r="DL9" s="18"/>
      <c r="DM9" s="18"/>
      <c r="DN9" s="18"/>
      <c r="DO9" s="18"/>
      <c r="DP9" s="18"/>
      <c r="DQ9" s="213"/>
      <c r="DR9" s="233"/>
      <c r="DS9" s="18"/>
      <c r="DT9" s="18"/>
      <c r="DU9" s="18"/>
      <c r="DV9" s="213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0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1901663.3100000003</v>
      </c>
      <c r="FO9" s="46"/>
      <c r="FP9" s="46"/>
      <c r="FQ9" s="37"/>
      <c r="FR9" s="100">
        <v>241859.5</v>
      </c>
      <c r="FS9" s="33"/>
      <c r="FT9" s="33">
        <v>1659803.8100000003</v>
      </c>
      <c r="FU9" s="209">
        <f t="shared" si="25"/>
        <v>0</v>
      </c>
      <c r="FV9" s="234"/>
      <c r="FW9" s="234"/>
      <c r="FX9" s="100"/>
      <c r="FY9" s="32">
        <f t="shared" si="26"/>
        <v>7416191.2400000002</v>
      </c>
      <c r="FZ9" s="276"/>
      <c r="GA9" s="100">
        <v>1797000</v>
      </c>
      <c r="GB9" s="206">
        <v>5619191.2400000002</v>
      </c>
      <c r="GC9" s="100"/>
      <c r="GD9" s="100"/>
      <c r="GE9" s="45" t="s">
        <v>130</v>
      </c>
      <c r="GF9" s="38">
        <f t="shared" si="2"/>
        <v>11102417.24</v>
      </c>
      <c r="GG9" s="38"/>
      <c r="GH9" s="37"/>
      <c r="GI9" s="37"/>
      <c r="GJ9" s="78"/>
      <c r="GK9" s="40">
        <f t="shared" si="27"/>
        <v>1433346</v>
      </c>
      <c r="GL9" s="134"/>
      <c r="GM9" s="98"/>
      <c r="GN9" s="98"/>
      <c r="GO9" s="98"/>
      <c r="GP9" s="111">
        <f t="shared" si="28"/>
        <v>0</v>
      </c>
      <c r="GQ9" s="33">
        <v>1045246</v>
      </c>
      <c r="GR9" s="98"/>
      <c r="GS9" s="262">
        <v>388100</v>
      </c>
      <c r="GT9" s="98"/>
      <c r="GU9" s="32"/>
      <c r="GV9" s="32">
        <v>1440000</v>
      </c>
      <c r="GW9" s="32">
        <v>434880</v>
      </c>
      <c r="GX9" s="32">
        <v>0</v>
      </c>
      <c r="GY9" s="32">
        <v>0</v>
      </c>
      <c r="GZ9" s="32"/>
      <c r="HA9" s="33"/>
      <c r="HB9" s="32"/>
      <c r="HC9" s="32"/>
      <c r="HD9" s="18"/>
      <c r="HE9" s="45" t="s">
        <v>130</v>
      </c>
      <c r="HF9" s="34">
        <f t="shared" si="29"/>
        <v>11552823.440000001</v>
      </c>
      <c r="HG9" s="34">
        <f t="shared" si="30"/>
        <v>41397672.830000006</v>
      </c>
    </row>
    <row r="10" spans="1:217" ht="14.25" customHeight="1">
      <c r="A10" s="18">
        <v>8</v>
      </c>
      <c r="B10" s="45" t="s">
        <v>131</v>
      </c>
      <c r="C10" s="97"/>
      <c r="D10" s="98">
        <f t="shared" si="3"/>
        <v>2628250.2999999998</v>
      </c>
      <c r="E10" s="98">
        <f t="shared" si="0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1000</v>
      </c>
      <c r="M10" s="135"/>
      <c r="N10" s="135">
        <f t="shared" si="8"/>
        <v>1820595.8599999999</v>
      </c>
      <c r="O10" s="136">
        <f t="shared" si="9"/>
        <v>4449846.16</v>
      </c>
      <c r="P10" s="18"/>
      <c r="Q10" s="135">
        <f t="shared" si="10"/>
        <v>295750</v>
      </c>
      <c r="R10" s="32">
        <v>295750</v>
      </c>
      <c r="S10" s="135">
        <v>13159707</v>
      </c>
      <c r="T10" s="135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84">
        <f t="shared" si="13"/>
        <v>21879535.16</v>
      </c>
      <c r="Z10" s="45" t="s">
        <v>131</v>
      </c>
      <c r="AA10" s="100">
        <f t="shared" si="14"/>
        <v>0</v>
      </c>
      <c r="AB10" s="101">
        <f t="shared" si="15"/>
        <v>1015483</v>
      </c>
      <c r="AC10" s="177">
        <f t="shared" si="16"/>
        <v>1569977.73</v>
      </c>
      <c r="AD10" s="177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04">
        <f t="shared" si="20"/>
        <v>5291055.92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27492591.079999998</v>
      </c>
      <c r="AR10" s="44" t="s">
        <v>131</v>
      </c>
      <c r="AS10" s="88"/>
      <c r="AT10" s="44"/>
      <c r="AU10" s="44"/>
      <c r="AV10" s="31">
        <f t="shared" si="23"/>
        <v>0</v>
      </c>
      <c r="AW10" s="254"/>
      <c r="AX10" s="44"/>
      <c r="AY10" s="254"/>
      <c r="AZ10" s="257"/>
      <c r="BA10" s="199">
        <v>40522.6</v>
      </c>
      <c r="BB10" s="272"/>
      <c r="BC10" s="273">
        <f t="shared" si="33"/>
        <v>40522.6</v>
      </c>
      <c r="BD10" s="44" t="s">
        <v>131</v>
      </c>
      <c r="BE10" s="213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9">
        <f t="shared" si="24"/>
        <v>1702998.9</v>
      </c>
      <c r="BP10" s="99">
        <v>0</v>
      </c>
      <c r="BQ10" s="99">
        <v>0</v>
      </c>
      <c r="BR10" s="33"/>
      <c r="BS10" s="229">
        <v>0</v>
      </c>
      <c r="BT10" s="44"/>
      <c r="BU10" s="44"/>
      <c r="BV10" s="229">
        <v>0</v>
      </c>
      <c r="BW10" s="229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7">
        <v>30000</v>
      </c>
      <c r="CI10" s="18">
        <v>0</v>
      </c>
      <c r="CJ10" s="177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/>
      <c r="CY10" s="18"/>
      <c r="CZ10" s="18"/>
      <c r="DA10" s="18"/>
      <c r="DB10" s="233"/>
      <c r="DC10" s="33"/>
      <c r="DD10" s="18"/>
      <c r="DE10" s="18"/>
      <c r="DF10" s="18"/>
      <c r="DG10" s="18"/>
      <c r="DH10" s="18"/>
      <c r="DI10" s="18"/>
      <c r="DJ10" s="18"/>
      <c r="DK10" s="233"/>
      <c r="DL10" s="18"/>
      <c r="DM10" s="18"/>
      <c r="DN10" s="18"/>
      <c r="DO10" s="18"/>
      <c r="DP10" s="18"/>
      <c r="DQ10" s="213"/>
      <c r="DR10" s="233"/>
      <c r="DS10" s="18"/>
      <c r="DT10" s="18"/>
      <c r="DU10" s="18"/>
      <c r="DV10" s="213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0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1748746.7599999998</v>
      </c>
      <c r="FO10" s="46"/>
      <c r="FP10" s="46"/>
      <c r="FQ10" s="37">
        <v>310640.40000000002</v>
      </c>
      <c r="FR10" s="100">
        <v>184675.5</v>
      </c>
      <c r="FS10" s="33"/>
      <c r="FT10" s="33">
        <v>1253430.8599999999</v>
      </c>
      <c r="FU10" s="209">
        <f t="shared" si="25"/>
        <v>0</v>
      </c>
      <c r="FV10" s="234"/>
      <c r="FW10" s="234"/>
      <c r="FX10" s="100"/>
      <c r="FY10" s="32">
        <f t="shared" si="26"/>
        <v>2087461.92</v>
      </c>
      <c r="FZ10" s="276"/>
      <c r="GA10" s="100">
        <v>0</v>
      </c>
      <c r="GB10" s="206">
        <v>2087461.92</v>
      </c>
      <c r="GC10" s="100"/>
      <c r="GD10" s="100"/>
      <c r="GE10" s="44" t="s">
        <v>131</v>
      </c>
      <c r="GF10" s="38">
        <f t="shared" si="2"/>
        <v>5435055.9199999999</v>
      </c>
      <c r="GG10" s="38"/>
      <c r="GH10" s="37"/>
      <c r="GI10" s="37"/>
      <c r="GJ10" s="78"/>
      <c r="GK10" s="40">
        <f t="shared" si="27"/>
        <v>1015483</v>
      </c>
      <c r="GL10" s="98"/>
      <c r="GM10" s="98"/>
      <c r="GN10" s="98"/>
      <c r="GO10" s="98"/>
      <c r="GP10" s="111">
        <f t="shared" si="28"/>
        <v>0</v>
      </c>
      <c r="GQ10" s="33">
        <v>639483</v>
      </c>
      <c r="GR10" s="98"/>
      <c r="GS10" s="262">
        <v>376000</v>
      </c>
      <c r="GT10" s="98"/>
      <c r="GU10" s="32"/>
      <c r="GV10" s="32">
        <v>1320000</v>
      </c>
      <c r="GW10" s="32">
        <v>398640</v>
      </c>
      <c r="GX10" s="32">
        <v>189977.73</v>
      </c>
      <c r="GY10" s="32">
        <v>57373.26999999999</v>
      </c>
      <c r="GZ10" s="32">
        <v>60000</v>
      </c>
      <c r="HA10" s="33">
        <v>18120</v>
      </c>
      <c r="HB10" s="32"/>
      <c r="HC10" s="32"/>
      <c r="HD10" s="18"/>
      <c r="HE10" s="44" t="s">
        <v>131</v>
      </c>
      <c r="HF10" s="34">
        <f t="shared" si="29"/>
        <v>6082079.1600000001</v>
      </c>
      <c r="HG10" s="34">
        <f t="shared" si="30"/>
        <v>27492591.079999998</v>
      </c>
    </row>
    <row r="11" spans="1:217" ht="25.5" customHeight="1">
      <c r="A11" s="18">
        <v>9</v>
      </c>
      <c r="B11" s="45" t="s">
        <v>132</v>
      </c>
      <c r="C11" s="97"/>
      <c r="D11" s="98">
        <f t="shared" si="3"/>
        <v>6560634.4499999993</v>
      </c>
      <c r="E11" s="98">
        <f t="shared" si="0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10064</v>
      </c>
      <c r="L11" s="135">
        <f t="shared" si="7"/>
        <v>1000</v>
      </c>
      <c r="M11" s="135"/>
      <c r="N11" s="135">
        <f t="shared" si="8"/>
        <v>2765444.1399999997</v>
      </c>
      <c r="O11" s="136">
        <f t="shared" si="9"/>
        <v>12361541.59</v>
      </c>
      <c r="P11" s="18"/>
      <c r="Q11" s="135">
        <f t="shared" si="10"/>
        <v>1119625</v>
      </c>
      <c r="R11" s="32">
        <v>1119625</v>
      </c>
      <c r="S11" s="135">
        <v>31872757</v>
      </c>
      <c r="T11" s="135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84">
        <f t="shared" si="13"/>
        <v>54979495.590000004</v>
      </c>
      <c r="Z11" s="45" t="s">
        <v>132</v>
      </c>
      <c r="AA11" s="100">
        <f t="shared" si="14"/>
        <v>0</v>
      </c>
      <c r="AB11" s="101">
        <f t="shared" si="15"/>
        <v>1815252</v>
      </c>
      <c r="AC11" s="177">
        <f t="shared" si="16"/>
        <v>2409977.73</v>
      </c>
      <c r="AD11" s="177">
        <f t="shared" si="17"/>
        <v>727813.27</v>
      </c>
      <c r="AE11" s="34">
        <f t="shared" si="18"/>
        <v>0</v>
      </c>
      <c r="AF11">
        <f t="shared" si="19"/>
        <v>8878507.2400000002</v>
      </c>
      <c r="AG11" s="46">
        <v>369000</v>
      </c>
      <c r="AH11" s="104">
        <f t="shared" si="20"/>
        <v>14200550.24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72620165.830000013</v>
      </c>
      <c r="AR11" s="44" t="s">
        <v>132</v>
      </c>
      <c r="AS11" s="88"/>
      <c r="AT11" s="44"/>
      <c r="AU11" s="44"/>
      <c r="AV11" s="31">
        <f t="shared" si="23"/>
        <v>0</v>
      </c>
      <c r="AW11" s="254"/>
      <c r="AX11" s="44"/>
      <c r="AY11" s="254"/>
      <c r="AZ11" s="257"/>
      <c r="BA11" s="199">
        <v>371426.22</v>
      </c>
      <c r="BB11" s="272"/>
      <c r="BC11" s="273">
        <f t="shared" si="33"/>
        <v>371426.22</v>
      </c>
      <c r="BD11" s="44" t="s">
        <v>132</v>
      </c>
      <c r="BE11" s="213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9">
        <f t="shared" si="24"/>
        <v>5623170.0499999998</v>
      </c>
      <c r="BP11" s="99">
        <v>41624.230000000003</v>
      </c>
      <c r="BQ11" s="99">
        <v>0</v>
      </c>
      <c r="BR11" s="33"/>
      <c r="BS11" s="229">
        <v>207320</v>
      </c>
      <c r="BT11" s="44"/>
      <c r="BU11" s="44"/>
      <c r="BV11" s="229">
        <v>60596.500000000007</v>
      </c>
      <c r="BW11" s="229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7">
        <v>30000</v>
      </c>
      <c r="CI11" s="18">
        <v>0</v>
      </c>
      <c r="CJ11" s="177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/>
      <c r="CY11" s="18"/>
      <c r="CZ11" s="18"/>
      <c r="DA11" s="18"/>
      <c r="DB11" s="233"/>
      <c r="DC11" s="33"/>
      <c r="DD11" s="18"/>
      <c r="DE11" s="18"/>
      <c r="DF11" s="18"/>
      <c r="DG11" s="18"/>
      <c r="DH11" s="18"/>
      <c r="DI11" s="18"/>
      <c r="DJ11" s="18"/>
      <c r="DK11" s="233"/>
      <c r="DL11" s="18"/>
      <c r="DM11" s="18"/>
      <c r="DN11" s="18"/>
      <c r="DO11" s="18"/>
      <c r="DP11" s="18"/>
      <c r="DQ11" s="213"/>
      <c r="DR11" s="233"/>
      <c r="DS11" s="18"/>
      <c r="DT11" s="18"/>
      <c r="DU11" s="18"/>
      <c r="DV11" s="213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0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3287454.56</v>
      </c>
      <c r="FO11" s="46"/>
      <c r="FP11" s="46"/>
      <c r="FQ11" s="37"/>
      <c r="FR11" s="100">
        <v>426846</v>
      </c>
      <c r="FS11" s="33"/>
      <c r="FT11" s="33">
        <v>2860608.56</v>
      </c>
      <c r="FU11" s="209">
        <f t="shared" si="25"/>
        <v>0</v>
      </c>
      <c r="FV11" s="234"/>
      <c r="FW11" s="234"/>
      <c r="FX11" s="100"/>
      <c r="FY11" s="32">
        <f t="shared" si="26"/>
        <v>8878507.2400000002</v>
      </c>
      <c r="FZ11" s="276"/>
      <c r="GA11" s="100">
        <v>0</v>
      </c>
      <c r="GB11" s="234">
        <v>8878507.2400000002</v>
      </c>
      <c r="GC11" s="100"/>
      <c r="GD11" s="100"/>
      <c r="GE11" s="44" t="s">
        <v>132</v>
      </c>
      <c r="GF11" s="38">
        <f t="shared" si="2"/>
        <v>14569550.24</v>
      </c>
      <c r="GG11" s="38"/>
      <c r="GH11" s="37"/>
      <c r="GI11" s="37"/>
      <c r="GJ11" s="78"/>
      <c r="GK11" s="40">
        <f t="shared" si="27"/>
        <v>1815252</v>
      </c>
      <c r="GL11" s="98"/>
      <c r="GM11" s="98"/>
      <c r="GN11" s="98"/>
      <c r="GO11" s="98"/>
      <c r="GP11" s="111">
        <f t="shared" si="28"/>
        <v>0</v>
      </c>
      <c r="GQ11" s="33">
        <v>1437252</v>
      </c>
      <c r="GR11" s="98"/>
      <c r="GS11" s="262">
        <v>378000</v>
      </c>
      <c r="GT11" s="98"/>
      <c r="GU11" s="32"/>
      <c r="GV11" s="32">
        <v>2160000</v>
      </c>
      <c r="GW11" s="32">
        <v>652320</v>
      </c>
      <c r="GX11" s="32">
        <v>189977.73</v>
      </c>
      <c r="GY11" s="32">
        <v>57373.26999999999</v>
      </c>
      <c r="GZ11" s="32">
        <v>60000</v>
      </c>
      <c r="HA11" s="33">
        <v>18120</v>
      </c>
      <c r="HB11" s="32"/>
      <c r="HC11" s="32"/>
      <c r="HD11" s="18"/>
      <c r="HE11" s="44" t="s">
        <v>132</v>
      </c>
      <c r="HF11" s="34">
        <f t="shared" si="29"/>
        <v>15701075.59</v>
      </c>
      <c r="HG11" s="34">
        <f t="shared" si="30"/>
        <v>72620165.830000013</v>
      </c>
    </row>
    <row r="12" spans="1:217" ht="28.5" customHeight="1">
      <c r="A12" s="18">
        <v>10</v>
      </c>
      <c r="B12" s="45" t="s">
        <v>133</v>
      </c>
      <c r="C12" s="97"/>
      <c r="D12" s="98">
        <f t="shared" si="3"/>
        <v>5615516.8799999999</v>
      </c>
      <c r="E12" s="98">
        <f t="shared" si="0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1992.99</v>
      </c>
      <c r="M12" s="135"/>
      <c r="N12" s="135">
        <f t="shared" si="8"/>
        <v>478622.66999999993</v>
      </c>
      <c r="O12" s="136">
        <f t="shared" si="9"/>
        <v>6103809.54</v>
      </c>
      <c r="P12" s="18"/>
      <c r="Q12" s="135">
        <f t="shared" si="10"/>
        <v>535375</v>
      </c>
      <c r="R12" s="32">
        <v>535375</v>
      </c>
      <c r="S12" s="135">
        <v>18105002</v>
      </c>
      <c r="T12" s="135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84">
        <f t="shared" si="13"/>
        <v>30211897.539999999</v>
      </c>
      <c r="Z12" s="45" t="s">
        <v>133</v>
      </c>
      <c r="AA12" s="100">
        <f t="shared" si="14"/>
        <v>0</v>
      </c>
      <c r="AB12" s="101">
        <f t="shared" si="15"/>
        <v>1086162</v>
      </c>
      <c r="AC12" s="177">
        <f t="shared" si="16"/>
        <v>1449977.73</v>
      </c>
      <c r="AD12" s="177">
        <f t="shared" si="17"/>
        <v>437893.27</v>
      </c>
      <c r="AE12" s="34">
        <f t="shared" si="18"/>
        <v>0</v>
      </c>
      <c r="AF12">
        <f t="shared" si="19"/>
        <v>39000000</v>
      </c>
      <c r="AG12" s="46">
        <v>216000</v>
      </c>
      <c r="AH12" s="104">
        <f t="shared" si="20"/>
        <v>42190033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74082110.539999992</v>
      </c>
      <c r="AR12" s="44" t="s">
        <v>133</v>
      </c>
      <c r="AS12" s="88"/>
      <c r="AT12" s="44"/>
      <c r="AU12" s="44"/>
      <c r="AV12" s="31">
        <f t="shared" si="23"/>
        <v>0</v>
      </c>
      <c r="AW12" s="254"/>
      <c r="AX12" s="44"/>
      <c r="AY12" s="254">
        <v>260423.67999999999</v>
      </c>
      <c r="AZ12" s="257"/>
      <c r="BA12" s="199">
        <v>20520.71</v>
      </c>
      <c r="BB12" s="272"/>
      <c r="BC12" s="273">
        <f t="shared" si="33"/>
        <v>280944.39</v>
      </c>
      <c r="BD12" s="44" t="s">
        <v>133</v>
      </c>
      <c r="BE12" s="213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9">
        <f t="shared" si="24"/>
        <v>742827.86999999988</v>
      </c>
      <c r="BP12" s="99">
        <v>1294000</v>
      </c>
      <c r="BQ12" s="99">
        <v>0</v>
      </c>
      <c r="BR12" s="33"/>
      <c r="BS12" s="229">
        <v>261035</v>
      </c>
      <c r="BT12" s="44"/>
      <c r="BU12" s="44"/>
      <c r="BV12" s="229">
        <v>0</v>
      </c>
      <c r="BW12" s="229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7">
        <v>30000</v>
      </c>
      <c r="CI12" s="18">
        <v>0</v>
      </c>
      <c r="CJ12" s="177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/>
      <c r="CY12" s="18"/>
      <c r="CZ12" s="18"/>
      <c r="DA12" s="18"/>
      <c r="DB12" s="233"/>
      <c r="DC12" s="33"/>
      <c r="DD12" s="18"/>
      <c r="DE12" s="18"/>
      <c r="DF12" s="18"/>
      <c r="DG12" s="18"/>
      <c r="DH12" s="18"/>
      <c r="DI12" s="18"/>
      <c r="DJ12" s="18"/>
      <c r="DK12" s="233"/>
      <c r="DL12" s="18"/>
      <c r="DM12" s="18"/>
      <c r="DN12" s="18"/>
      <c r="DO12" s="18"/>
      <c r="DP12" s="18"/>
      <c r="DQ12" s="213"/>
      <c r="DR12" s="233"/>
      <c r="DS12" s="18"/>
      <c r="DT12" s="18"/>
      <c r="DU12" s="18"/>
      <c r="DV12" s="213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0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1933191.5499999998</v>
      </c>
      <c r="FO12" s="46"/>
      <c r="FP12" s="46"/>
      <c r="FQ12" s="48">
        <v>310640.40000000002</v>
      </c>
      <c r="FR12" s="100">
        <v>137977.5</v>
      </c>
      <c r="FS12" s="33"/>
      <c r="FT12" s="33">
        <v>1484573.65</v>
      </c>
      <c r="FU12" s="209">
        <f t="shared" si="25"/>
        <v>0</v>
      </c>
      <c r="FV12" s="234"/>
      <c r="FW12" s="234"/>
      <c r="FX12" s="100"/>
      <c r="FY12" s="32">
        <f t="shared" si="26"/>
        <v>39000000</v>
      </c>
      <c r="FZ12" s="276"/>
      <c r="GA12" s="100">
        <v>0</v>
      </c>
      <c r="GB12" s="206">
        <v>39000000</v>
      </c>
      <c r="GC12" s="100"/>
      <c r="GD12" s="100"/>
      <c r="GE12" s="44" t="s">
        <v>133</v>
      </c>
      <c r="GF12" s="38">
        <f t="shared" si="2"/>
        <v>42406033</v>
      </c>
      <c r="GG12" s="38"/>
      <c r="GH12" s="37"/>
      <c r="GI12" s="37"/>
      <c r="GJ12" s="78"/>
      <c r="GK12" s="40">
        <f t="shared" si="27"/>
        <v>1086162</v>
      </c>
      <c r="GL12" s="98"/>
      <c r="GM12" s="98"/>
      <c r="GN12" s="98"/>
      <c r="GO12" s="98"/>
      <c r="GP12" s="111">
        <f t="shared" si="28"/>
        <v>0</v>
      </c>
      <c r="GQ12" s="33">
        <v>701162</v>
      </c>
      <c r="GR12" s="98"/>
      <c r="GS12" s="262">
        <v>385000</v>
      </c>
      <c r="GT12" s="98"/>
      <c r="GU12" s="34"/>
      <c r="GV12" s="34">
        <v>1200000</v>
      </c>
      <c r="GW12" s="34">
        <v>362400</v>
      </c>
      <c r="GX12" s="34">
        <v>189977.73</v>
      </c>
      <c r="GY12" s="34">
        <v>57373.26999999999</v>
      </c>
      <c r="GZ12" s="34">
        <v>60000</v>
      </c>
      <c r="HA12" s="47">
        <v>18120</v>
      </c>
      <c r="HB12" s="32"/>
      <c r="HC12" s="32"/>
      <c r="HD12" s="18"/>
      <c r="HE12" s="44" t="s">
        <v>133</v>
      </c>
      <c r="HF12" s="34">
        <f t="shared" si="29"/>
        <v>9395856.5500000007</v>
      </c>
      <c r="HG12" s="34">
        <f t="shared" si="30"/>
        <v>74082110.539999992</v>
      </c>
    </row>
    <row r="13" spans="1:217" ht="15.75" customHeight="1">
      <c r="A13" s="18">
        <v>11</v>
      </c>
      <c r="B13" s="45" t="s">
        <v>216</v>
      </c>
      <c r="C13" s="97"/>
      <c r="D13" s="98">
        <f t="shared" si="3"/>
        <v>4976815.669999999</v>
      </c>
      <c r="E13" s="98">
        <f t="shared" si="0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7148</v>
      </c>
      <c r="L13" s="135">
        <f t="shared" si="7"/>
        <v>1097.04</v>
      </c>
      <c r="M13" s="135"/>
      <c r="N13" s="135">
        <f t="shared" si="8"/>
        <v>1151153.2399999998</v>
      </c>
      <c r="O13" s="136">
        <f t="shared" si="9"/>
        <v>6136213.9499999993</v>
      </c>
      <c r="P13" s="18"/>
      <c r="Q13" s="135">
        <f t="shared" si="10"/>
        <v>521000</v>
      </c>
      <c r="R13" s="32">
        <v>521000</v>
      </c>
      <c r="S13" s="135">
        <v>20259110</v>
      </c>
      <c r="T13" s="135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84">
        <f t="shared" si="13"/>
        <v>33034574.949999999</v>
      </c>
      <c r="Z13" s="45" t="s">
        <v>134</v>
      </c>
      <c r="AA13" s="100">
        <f t="shared" si="14"/>
        <v>0</v>
      </c>
      <c r="AB13" s="101">
        <f t="shared" si="15"/>
        <v>1593799</v>
      </c>
      <c r="AC13" s="177">
        <f t="shared" si="16"/>
        <v>1929977.73</v>
      </c>
      <c r="AD13" s="177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04">
        <f t="shared" si="20"/>
        <v>4340630</v>
      </c>
      <c r="AI13" s="105"/>
      <c r="AJ13" s="37">
        <v>0</v>
      </c>
      <c r="AK13" s="18"/>
      <c r="AL13" s="109">
        <f t="shared" si="21"/>
        <v>0</v>
      </c>
      <c r="AM13" s="143"/>
      <c r="AN13" s="246"/>
      <c r="AO13" s="264"/>
      <c r="AP13" s="264"/>
      <c r="AQ13" s="111">
        <f t="shared" si="22"/>
        <v>37375204.950000003</v>
      </c>
      <c r="AR13" s="45" t="s">
        <v>134</v>
      </c>
      <c r="AS13" s="88"/>
      <c r="AT13" s="45"/>
      <c r="AU13" s="45"/>
      <c r="AV13" s="31">
        <f t="shared" si="23"/>
        <v>0</v>
      </c>
      <c r="AW13" s="254"/>
      <c r="AX13" s="45"/>
      <c r="AY13" s="254"/>
      <c r="AZ13" s="257"/>
      <c r="BA13" s="199">
        <v>280204.39</v>
      </c>
      <c r="BB13" s="272"/>
      <c r="BC13" s="273">
        <f t="shared" si="33"/>
        <v>280204.39</v>
      </c>
      <c r="BD13" s="45" t="s">
        <v>134</v>
      </c>
      <c r="BE13" s="213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9">
        <f t="shared" si="24"/>
        <v>1647749.7999999996</v>
      </c>
      <c r="BP13" s="99">
        <v>0</v>
      </c>
      <c r="BQ13" s="99">
        <v>0</v>
      </c>
      <c r="BR13" s="33"/>
      <c r="BS13" s="229">
        <v>134155</v>
      </c>
      <c r="BT13" s="45"/>
      <c r="BU13" s="45"/>
      <c r="BV13" s="229">
        <v>0</v>
      </c>
      <c r="BW13" s="229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7">
        <v>185000</v>
      </c>
      <c r="CI13" s="18">
        <v>0</v>
      </c>
      <c r="CJ13" s="177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/>
      <c r="CY13" s="18"/>
      <c r="CZ13" s="18"/>
      <c r="DA13" s="18"/>
      <c r="DB13" s="233"/>
      <c r="DC13" s="33"/>
      <c r="DD13" s="18"/>
      <c r="DE13" s="18"/>
      <c r="DF13" s="18"/>
      <c r="DG13" s="18"/>
      <c r="DH13" s="18"/>
      <c r="DI13" s="18"/>
      <c r="DJ13" s="18"/>
      <c r="DK13" s="233"/>
      <c r="DL13" s="18"/>
      <c r="DM13" s="18"/>
      <c r="DN13" s="18"/>
      <c r="DO13" s="18"/>
      <c r="DP13" s="18"/>
      <c r="DQ13" s="213"/>
      <c r="DR13" s="233"/>
      <c r="DS13" s="18"/>
      <c r="DT13" s="18"/>
      <c r="DU13" s="18"/>
      <c r="DV13" s="213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0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2553816.29</v>
      </c>
      <c r="FO13" s="46"/>
      <c r="FP13" s="46"/>
      <c r="FQ13" s="33">
        <v>606488.4</v>
      </c>
      <c r="FR13" s="100">
        <v>211774.5</v>
      </c>
      <c r="FS13" s="33"/>
      <c r="FT13" s="33">
        <v>1735553.3900000001</v>
      </c>
      <c r="FU13" s="209">
        <f t="shared" si="25"/>
        <v>0</v>
      </c>
      <c r="FV13" s="233"/>
      <c r="FW13" s="233"/>
      <c r="FX13" s="100"/>
      <c r="FY13" s="32">
        <f t="shared" si="26"/>
        <v>0</v>
      </c>
      <c r="FZ13" s="276"/>
      <c r="GA13" s="100">
        <v>0</v>
      </c>
      <c r="GB13" s="206">
        <v>0</v>
      </c>
      <c r="GC13" s="100"/>
      <c r="GD13" s="100"/>
      <c r="GE13" s="45" t="s">
        <v>134</v>
      </c>
      <c r="GF13" s="38">
        <f t="shared" si="2"/>
        <v>4574630</v>
      </c>
      <c r="GG13" s="38"/>
      <c r="GH13" s="37"/>
      <c r="GI13" s="37"/>
      <c r="GJ13" s="78"/>
      <c r="GK13" s="40">
        <f t="shared" si="27"/>
        <v>1593799</v>
      </c>
      <c r="GL13" s="98"/>
      <c r="GM13" s="98"/>
      <c r="GN13" s="98"/>
      <c r="GO13" s="98"/>
      <c r="GP13" s="111">
        <f t="shared" si="28"/>
        <v>0</v>
      </c>
      <c r="GQ13" s="33">
        <v>1204799</v>
      </c>
      <c r="GR13" s="98"/>
      <c r="GS13" s="262">
        <v>389000</v>
      </c>
      <c r="GT13" s="98"/>
      <c r="GU13" s="32"/>
      <c r="GV13" s="32">
        <v>1680000</v>
      </c>
      <c r="GW13" s="32">
        <v>507360</v>
      </c>
      <c r="GX13" s="32">
        <v>189977.73</v>
      </c>
      <c r="GY13" s="32">
        <v>57373.26999999999</v>
      </c>
      <c r="GZ13" s="32">
        <v>60000</v>
      </c>
      <c r="HA13" s="33">
        <v>18120</v>
      </c>
      <c r="HB13" s="32"/>
      <c r="HC13" s="32"/>
      <c r="HD13" s="18"/>
      <c r="HE13" s="45" t="s">
        <v>134</v>
      </c>
      <c r="HF13" s="34">
        <f t="shared" si="29"/>
        <v>8242767.9099999983</v>
      </c>
      <c r="HG13" s="34">
        <f t="shared" si="30"/>
        <v>37375204.950000003</v>
      </c>
    </row>
    <row r="14" spans="1:217" ht="26.25" customHeight="1">
      <c r="A14" s="18">
        <v>12</v>
      </c>
      <c r="B14" s="45" t="s">
        <v>135</v>
      </c>
      <c r="C14" s="97"/>
      <c r="D14" s="98">
        <f t="shared" si="3"/>
        <v>8979468.2100000009</v>
      </c>
      <c r="E14" s="98">
        <f t="shared" si="0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1347.8600000000001</v>
      </c>
      <c r="M14" s="135"/>
      <c r="N14" s="135">
        <f t="shared" si="8"/>
        <v>299576.36000000004</v>
      </c>
      <c r="O14" s="136">
        <f t="shared" si="9"/>
        <v>9287848.4299999997</v>
      </c>
      <c r="P14" s="18"/>
      <c r="Q14" s="135">
        <f t="shared" si="10"/>
        <v>630125</v>
      </c>
      <c r="R14" s="32">
        <v>630125</v>
      </c>
      <c r="S14" s="135">
        <v>21513920</v>
      </c>
      <c r="T14" s="135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84">
        <f t="shared" si="13"/>
        <v>37929097.43</v>
      </c>
      <c r="Z14" s="45" t="s">
        <v>135</v>
      </c>
      <c r="AA14" s="100">
        <f t="shared" si="14"/>
        <v>0</v>
      </c>
      <c r="AB14" s="101">
        <f t="shared" si="15"/>
        <v>28613893.780000001</v>
      </c>
      <c r="AC14" s="177">
        <f t="shared" si="16"/>
        <v>2280000</v>
      </c>
      <c r="AD14" s="177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04">
        <f t="shared" si="20"/>
        <v>31870453.780000001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69799551.210000008</v>
      </c>
      <c r="AR14" s="45" t="s">
        <v>135</v>
      </c>
      <c r="AS14" s="88"/>
      <c r="AT14" s="45"/>
      <c r="AU14" s="45"/>
      <c r="AV14" s="31">
        <f t="shared" si="23"/>
        <v>0</v>
      </c>
      <c r="AW14" s="254"/>
      <c r="AX14" s="45"/>
      <c r="AY14" s="254">
        <v>284071.12</v>
      </c>
      <c r="AZ14" s="257"/>
      <c r="BA14" s="199">
        <v>5215.8900000000003</v>
      </c>
      <c r="BB14" s="272"/>
      <c r="BC14" s="273">
        <f t="shared" si="33"/>
        <v>289287.01</v>
      </c>
      <c r="BD14" s="45" t="s">
        <v>135</v>
      </c>
      <c r="BE14" s="213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9">
        <f t="shared" si="24"/>
        <v>594102.64</v>
      </c>
      <c r="BP14" s="99">
        <v>905160</v>
      </c>
      <c r="BQ14" s="99">
        <v>0</v>
      </c>
      <c r="BR14" s="33"/>
      <c r="BS14" s="229">
        <v>165430</v>
      </c>
      <c r="BT14" s="45"/>
      <c r="BU14" s="45"/>
      <c r="BV14" s="229">
        <v>0</v>
      </c>
      <c r="BW14" s="229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7">
        <v>-33000</v>
      </c>
      <c r="CI14" s="18">
        <v>0</v>
      </c>
      <c r="CJ14" s="177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/>
      <c r="CY14" s="18"/>
      <c r="CZ14" s="18"/>
      <c r="DA14" s="18"/>
      <c r="DB14" s="233"/>
      <c r="DC14" s="33"/>
      <c r="DD14" s="18"/>
      <c r="DE14" s="18"/>
      <c r="DF14" s="18"/>
      <c r="DG14" s="18"/>
      <c r="DH14" s="18"/>
      <c r="DI14" s="18"/>
      <c r="DJ14" s="18"/>
      <c r="DK14" s="233"/>
      <c r="DL14" s="18"/>
      <c r="DM14" s="18"/>
      <c r="DN14" s="18"/>
      <c r="DO14" s="18"/>
      <c r="DP14" s="18"/>
      <c r="DQ14" s="213"/>
      <c r="DR14" s="233"/>
      <c r="DS14" s="18"/>
      <c r="DT14" s="18"/>
      <c r="DU14" s="18"/>
      <c r="DV14" s="213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0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3241740.14</v>
      </c>
      <c r="FO14" s="46"/>
      <c r="FP14" s="46"/>
      <c r="FQ14" s="33"/>
      <c r="FR14" s="100">
        <v>129936</v>
      </c>
      <c r="FS14" s="33"/>
      <c r="FT14" s="33">
        <v>3111804.14</v>
      </c>
      <c r="FU14" s="209">
        <f t="shared" si="25"/>
        <v>0</v>
      </c>
      <c r="FV14" s="234"/>
      <c r="FW14" s="234"/>
      <c r="FX14" s="100"/>
      <c r="FY14" s="32">
        <f t="shared" si="26"/>
        <v>0</v>
      </c>
      <c r="FZ14" s="276"/>
      <c r="GA14" s="100">
        <v>0</v>
      </c>
      <c r="GB14" s="206">
        <v>0</v>
      </c>
      <c r="GC14" s="100"/>
      <c r="GD14" s="100"/>
      <c r="GE14" s="45" t="s">
        <v>135</v>
      </c>
      <c r="GF14" s="38">
        <f t="shared" si="2"/>
        <v>32158453.780000001</v>
      </c>
      <c r="GG14" s="38"/>
      <c r="GH14" s="37"/>
      <c r="GI14" s="37"/>
      <c r="GJ14" s="78"/>
      <c r="GK14" s="40">
        <f t="shared" si="27"/>
        <v>28613893.780000001</v>
      </c>
      <c r="GL14" s="98"/>
      <c r="GM14" s="98"/>
      <c r="GN14" s="98"/>
      <c r="GO14" s="98"/>
      <c r="GP14" s="111">
        <f t="shared" si="28"/>
        <v>0</v>
      </c>
      <c r="GQ14" s="33">
        <v>1402578</v>
      </c>
      <c r="GR14" s="98"/>
      <c r="GS14" s="262">
        <v>374000</v>
      </c>
      <c r="GT14" s="98">
        <v>26837315.780000001</v>
      </c>
      <c r="GU14" s="32"/>
      <c r="GV14" s="32">
        <v>2280000</v>
      </c>
      <c r="GW14" s="32">
        <v>688560</v>
      </c>
      <c r="GX14" s="32">
        <v>0</v>
      </c>
      <c r="GY14" s="32">
        <v>0</v>
      </c>
      <c r="GZ14" s="32"/>
      <c r="HA14" s="33"/>
      <c r="HB14" s="32"/>
      <c r="HC14" s="32"/>
      <c r="HD14" s="18"/>
      <c r="HE14" s="45" t="s">
        <v>135</v>
      </c>
      <c r="HF14" s="34">
        <f t="shared" si="29"/>
        <v>38523063.350000001</v>
      </c>
      <c r="HG14" s="34">
        <f t="shared" si="30"/>
        <v>69799551.210000008</v>
      </c>
    </row>
    <row r="15" spans="1:217" ht="15.75" customHeight="1">
      <c r="A15" s="18">
        <v>13</v>
      </c>
      <c r="B15" s="45" t="s">
        <v>136</v>
      </c>
      <c r="C15" s="97"/>
      <c r="D15" s="98">
        <f t="shared" si="3"/>
        <v>6987486.9399999995</v>
      </c>
      <c r="E15" s="98">
        <f t="shared" si="0"/>
        <v>0</v>
      </c>
      <c r="F15" s="99"/>
      <c r="G15" s="99">
        <f t="shared" si="31"/>
        <v>30000</v>
      </c>
      <c r="H15" s="99">
        <f t="shared" si="32"/>
        <v>9060</v>
      </c>
      <c r="I15" s="99">
        <f t="shared" si="4"/>
        <v>0</v>
      </c>
      <c r="J15" s="99">
        <f t="shared" si="5"/>
        <v>9960</v>
      </c>
      <c r="K15" s="99">
        <f t="shared" si="6"/>
        <v>7148</v>
      </c>
      <c r="L15" s="135">
        <f t="shared" si="7"/>
        <v>1000</v>
      </c>
      <c r="M15" s="135"/>
      <c r="N15" s="135">
        <f t="shared" si="8"/>
        <v>3026816.36</v>
      </c>
      <c r="O15" s="136">
        <f t="shared" si="9"/>
        <v>10071471.299999999</v>
      </c>
      <c r="P15" s="18"/>
      <c r="Q15" s="135">
        <f t="shared" si="10"/>
        <v>1018750</v>
      </c>
      <c r="R15" s="32">
        <v>1018750</v>
      </c>
      <c r="S15" s="135">
        <v>22121359</v>
      </c>
      <c r="T15" s="135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84">
        <f t="shared" si="13"/>
        <v>39892231.299999997</v>
      </c>
      <c r="Z15" s="45" t="s">
        <v>136</v>
      </c>
      <c r="AA15" s="100">
        <f t="shared" si="14"/>
        <v>0</v>
      </c>
      <c r="AB15" s="101">
        <f t="shared" si="15"/>
        <v>1704884.6400000001</v>
      </c>
      <c r="AC15" s="177">
        <f t="shared" si="16"/>
        <v>2169977.73</v>
      </c>
      <c r="AD15" s="177">
        <f t="shared" si="17"/>
        <v>655333.27</v>
      </c>
      <c r="AE15" s="34">
        <f t="shared" si="18"/>
        <v>0</v>
      </c>
      <c r="AF15">
        <f t="shared" si="19"/>
        <v>15909063.48</v>
      </c>
      <c r="AG15" s="46">
        <v>252000</v>
      </c>
      <c r="AH15" s="104">
        <f t="shared" si="20"/>
        <v>20691259.120000001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64042190.420000002</v>
      </c>
      <c r="AR15" s="45" t="s">
        <v>136</v>
      </c>
      <c r="AS15" s="88"/>
      <c r="AT15" s="45"/>
      <c r="AU15" s="45"/>
      <c r="AV15" s="31">
        <f t="shared" si="23"/>
        <v>0</v>
      </c>
      <c r="AW15" s="254"/>
      <c r="AX15" s="45"/>
      <c r="AY15" s="254"/>
      <c r="AZ15" s="257">
        <f>380000</f>
        <v>380000</v>
      </c>
      <c r="BA15" s="199">
        <v>275082.26</v>
      </c>
      <c r="BB15" s="272">
        <v>80000</v>
      </c>
      <c r="BC15" s="273">
        <f t="shared" si="33"/>
        <v>655082.26</v>
      </c>
      <c r="BD15" s="45" t="s">
        <v>136</v>
      </c>
      <c r="BE15" s="213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9">
        <f t="shared" si="24"/>
        <v>2810051.5599999996</v>
      </c>
      <c r="BP15" s="99">
        <v>675000</v>
      </c>
      <c r="BQ15" s="99">
        <v>0</v>
      </c>
      <c r="BR15" s="46"/>
      <c r="BS15" s="229">
        <v>90825</v>
      </c>
      <c r="BT15" s="45"/>
      <c r="BU15" s="45"/>
      <c r="BV15" s="229">
        <v>12950</v>
      </c>
      <c r="BW15" s="229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7">
        <v>103128</v>
      </c>
      <c r="CI15" s="100">
        <v>0</v>
      </c>
      <c r="CJ15" s="177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/>
      <c r="CY15" s="100"/>
      <c r="CZ15" s="100"/>
      <c r="DA15" s="100"/>
      <c r="DB15" s="233"/>
      <c r="DC15" s="46"/>
      <c r="DD15" s="100"/>
      <c r="DE15" s="100"/>
      <c r="DF15" s="100"/>
      <c r="DG15" s="100"/>
      <c r="DH15" s="100"/>
      <c r="DI15" s="100"/>
      <c r="DJ15" s="100"/>
      <c r="DK15" s="233"/>
      <c r="DL15" s="100"/>
      <c r="DM15" s="100"/>
      <c r="DN15" s="100"/>
      <c r="DO15" s="100"/>
      <c r="DP15" s="100"/>
      <c r="DQ15" s="213"/>
      <c r="DR15" s="233"/>
      <c r="DS15" s="100"/>
      <c r="DT15" s="100"/>
      <c r="DU15" s="100"/>
      <c r="DV15" s="213"/>
      <c r="DW15" s="100"/>
      <c r="DX15" s="100"/>
      <c r="DY15" s="100"/>
      <c r="DZ15" s="100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90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3046461.22</v>
      </c>
      <c r="FO15" s="46">
        <v>30000</v>
      </c>
      <c r="FP15" s="46">
        <v>9060</v>
      </c>
      <c r="FQ15" s="33"/>
      <c r="FR15" s="100">
        <v>636322.5</v>
      </c>
      <c r="FS15" s="33"/>
      <c r="FT15" s="33">
        <v>2410138.7200000002</v>
      </c>
      <c r="FU15" s="209">
        <f t="shared" si="25"/>
        <v>0</v>
      </c>
      <c r="FV15" s="234"/>
      <c r="FW15" s="234"/>
      <c r="FX15" s="100"/>
      <c r="FY15" s="32">
        <f t="shared" si="26"/>
        <v>15909063.48</v>
      </c>
      <c r="FZ15" s="276"/>
      <c r="GA15" s="100">
        <v>0</v>
      </c>
      <c r="GB15" s="206">
        <f>15762857.57+146504.24-298.33</f>
        <v>15909063.48</v>
      </c>
      <c r="GC15" s="100"/>
      <c r="GD15" s="100"/>
      <c r="GE15" s="45" t="s">
        <v>136</v>
      </c>
      <c r="GF15" s="38">
        <f t="shared" si="2"/>
        <v>20943259.120000001</v>
      </c>
      <c r="GG15" s="38"/>
      <c r="GH15" s="37"/>
      <c r="GI15" s="37"/>
      <c r="GJ15" s="78"/>
      <c r="GK15" s="40">
        <f t="shared" si="27"/>
        <v>1704884.6400000001</v>
      </c>
      <c r="GL15" s="98"/>
      <c r="GM15" s="98"/>
      <c r="GN15" s="98"/>
      <c r="GO15" s="98"/>
      <c r="GP15" s="111">
        <f t="shared" si="28"/>
        <v>0</v>
      </c>
      <c r="GQ15" s="33">
        <v>1326382</v>
      </c>
      <c r="GR15" s="98"/>
      <c r="GS15" s="262">
        <v>378502.64</v>
      </c>
      <c r="GT15" s="98"/>
      <c r="GU15" s="32"/>
      <c r="GV15" s="32">
        <v>1920000</v>
      </c>
      <c r="GW15" s="32">
        <v>579840</v>
      </c>
      <c r="GX15" s="32">
        <v>189977.73</v>
      </c>
      <c r="GY15" s="32">
        <v>57373.26999999999</v>
      </c>
      <c r="GZ15" s="32">
        <v>60000</v>
      </c>
      <c r="HA15" s="33">
        <v>18120</v>
      </c>
      <c r="HB15" s="32"/>
      <c r="HC15" s="32"/>
      <c r="HD15" s="18"/>
      <c r="HE15" s="45" t="s">
        <v>136</v>
      </c>
      <c r="HF15" s="34">
        <f t="shared" si="29"/>
        <v>16196637.939999999</v>
      </c>
      <c r="HG15" s="34">
        <f t="shared" si="30"/>
        <v>64042190.420000002</v>
      </c>
    </row>
    <row r="16" spans="1:217" ht="14.25" customHeight="1">
      <c r="A16" s="18">
        <v>14</v>
      </c>
      <c r="B16" s="45" t="s">
        <v>137</v>
      </c>
      <c r="C16" s="97"/>
      <c r="D16" s="98">
        <f t="shared" si="3"/>
        <v>5459771.5800000001</v>
      </c>
      <c r="E16" s="98">
        <f t="shared" si="0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7304</v>
      </c>
      <c r="L16" s="135">
        <f t="shared" si="7"/>
        <v>1000</v>
      </c>
      <c r="M16" s="135"/>
      <c r="N16" s="135">
        <f t="shared" si="8"/>
        <v>1535870.4100000001</v>
      </c>
      <c r="O16" s="136">
        <f t="shared" si="9"/>
        <v>7003945.9900000002</v>
      </c>
      <c r="P16" s="18"/>
      <c r="Q16" s="135">
        <f t="shared" si="10"/>
        <v>483250</v>
      </c>
      <c r="R16" s="32">
        <v>483250</v>
      </c>
      <c r="S16" s="135">
        <v>17255603</v>
      </c>
      <c r="T16" s="135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84">
        <f t="shared" si="13"/>
        <v>29953990.990000002</v>
      </c>
      <c r="Z16" s="45" t="s">
        <v>137</v>
      </c>
      <c r="AA16" s="100">
        <f t="shared" si="14"/>
        <v>0</v>
      </c>
      <c r="AB16" s="101">
        <f t="shared" si="15"/>
        <v>1618014</v>
      </c>
      <c r="AC16" s="177">
        <f t="shared" si="16"/>
        <v>1449977.73</v>
      </c>
      <c r="AD16" s="177">
        <f t="shared" si="17"/>
        <v>437893.27</v>
      </c>
      <c r="AE16" s="34">
        <f t="shared" si="18"/>
        <v>8688613.1999999993</v>
      </c>
      <c r="AF16">
        <f t="shared" si="19"/>
        <v>0</v>
      </c>
      <c r="AG16" s="46">
        <v>189000</v>
      </c>
      <c r="AH16" s="104">
        <f t="shared" si="20"/>
        <v>12383498.199999999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42507489.189999998</v>
      </c>
      <c r="AR16" s="45" t="s">
        <v>137</v>
      </c>
      <c r="AS16" s="149"/>
      <c r="AT16" s="45"/>
      <c r="AU16" s="45"/>
      <c r="AV16" s="31">
        <f t="shared" si="23"/>
        <v>0</v>
      </c>
      <c r="AW16" s="254"/>
      <c r="AX16" s="45"/>
      <c r="AY16" s="254"/>
      <c r="AZ16" s="257"/>
      <c r="BA16" s="199">
        <v>316809.39</v>
      </c>
      <c r="BB16" s="272"/>
      <c r="BC16" s="273">
        <f t="shared" si="33"/>
        <v>316809.39</v>
      </c>
      <c r="BD16" s="45" t="s">
        <v>137</v>
      </c>
      <c r="BE16" s="213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9">
        <f t="shared" si="24"/>
        <v>1306439.6099999999</v>
      </c>
      <c r="BP16" s="99">
        <v>30500</v>
      </c>
      <c r="BQ16" s="99">
        <v>0</v>
      </c>
      <c r="BR16" s="46"/>
      <c r="BS16" s="229">
        <v>151375</v>
      </c>
      <c r="BT16" s="45"/>
      <c r="BU16" s="45"/>
      <c r="BV16" s="229">
        <v>15800</v>
      </c>
      <c r="BW16" s="229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7">
        <v>115100</v>
      </c>
      <c r="CI16" s="100">
        <v>0</v>
      </c>
      <c r="CJ16" s="177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/>
      <c r="CY16" s="100"/>
      <c r="CZ16" s="100"/>
      <c r="DA16" s="100"/>
      <c r="DB16" s="233"/>
      <c r="DC16" s="46"/>
      <c r="DD16" s="100"/>
      <c r="DE16" s="100"/>
      <c r="DF16" s="100"/>
      <c r="DG16" s="100"/>
      <c r="DH16" s="100"/>
      <c r="DI16" s="100"/>
      <c r="DJ16" s="100"/>
      <c r="DK16" s="233"/>
      <c r="DL16" s="100"/>
      <c r="DM16" s="100"/>
      <c r="DN16" s="100"/>
      <c r="DO16" s="100"/>
      <c r="DP16" s="100"/>
      <c r="DQ16" s="213"/>
      <c r="DR16" s="233"/>
      <c r="DS16" s="100"/>
      <c r="DT16" s="100"/>
      <c r="DU16" s="100"/>
      <c r="DV16" s="213"/>
      <c r="DW16" s="100"/>
      <c r="DX16" s="100"/>
      <c r="DY16" s="100"/>
      <c r="DZ16" s="100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90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2090227.9100000001</v>
      </c>
      <c r="FO16" s="46"/>
      <c r="FP16" s="46"/>
      <c r="FQ16" s="137"/>
      <c r="FR16" s="173">
        <v>248522</v>
      </c>
      <c r="FS16" s="33"/>
      <c r="FT16" s="33">
        <v>1841705.9100000001</v>
      </c>
      <c r="FU16" s="209">
        <f t="shared" si="25"/>
        <v>0</v>
      </c>
      <c r="FV16" s="234"/>
      <c r="FW16" s="234"/>
      <c r="FX16" s="173"/>
      <c r="FY16" s="32">
        <f t="shared" si="26"/>
        <v>0</v>
      </c>
      <c r="FZ16" s="276"/>
      <c r="GA16" s="173">
        <v>0</v>
      </c>
      <c r="GB16" s="207">
        <v>0</v>
      </c>
      <c r="GC16" s="173"/>
      <c r="GD16" s="173"/>
      <c r="GE16" s="45" t="s">
        <v>137</v>
      </c>
      <c r="GF16" s="38">
        <f t="shared" si="2"/>
        <v>12572498.199999999</v>
      </c>
      <c r="GG16" s="38"/>
      <c r="GH16" s="37"/>
      <c r="GI16" s="37"/>
      <c r="GJ16" s="78"/>
      <c r="GK16" s="40">
        <f t="shared" si="27"/>
        <v>1618014</v>
      </c>
      <c r="GL16" s="98">
        <v>8688613.1999999993</v>
      </c>
      <c r="GM16" s="98"/>
      <c r="GN16" s="98"/>
      <c r="GO16" s="98"/>
      <c r="GP16" s="111">
        <f t="shared" si="28"/>
        <v>8688613.1999999993</v>
      </c>
      <c r="GQ16" s="33">
        <v>1229014</v>
      </c>
      <c r="GR16" s="98"/>
      <c r="GS16" s="262">
        <v>389000</v>
      </c>
      <c r="GT16" s="98"/>
      <c r="GU16" s="32"/>
      <c r="GV16" s="32">
        <v>1200000</v>
      </c>
      <c r="GW16" s="32">
        <v>362400</v>
      </c>
      <c r="GX16" s="32">
        <v>189977.73</v>
      </c>
      <c r="GY16" s="32">
        <v>57373.26999999999</v>
      </c>
      <c r="GZ16" s="32">
        <v>60000</v>
      </c>
      <c r="HA16" s="33">
        <v>18120</v>
      </c>
      <c r="HB16" s="32"/>
      <c r="HC16" s="32"/>
      <c r="HD16" s="18"/>
      <c r="HE16" s="45" t="s">
        <v>137</v>
      </c>
      <c r="HF16" s="34">
        <f t="shared" si="29"/>
        <v>9266905.9900000002</v>
      </c>
      <c r="HG16" s="34">
        <f t="shared" si="30"/>
        <v>42507489.189999998</v>
      </c>
    </row>
    <row r="17" spans="1:215" ht="15" customHeight="1">
      <c r="A17" s="18">
        <v>15</v>
      </c>
      <c r="B17" s="45" t="s">
        <v>138</v>
      </c>
      <c r="C17" s="97"/>
      <c r="D17" s="98">
        <f t="shared" si="3"/>
        <v>6500538.7599999988</v>
      </c>
      <c r="E17" s="98">
        <f t="shared" si="0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1000</v>
      </c>
      <c r="M17" s="135"/>
      <c r="N17" s="135">
        <f t="shared" si="8"/>
        <v>1611201.3199999998</v>
      </c>
      <c r="O17" s="136">
        <f t="shared" si="9"/>
        <v>8123983.0799999982</v>
      </c>
      <c r="P17" s="18"/>
      <c r="Q17" s="135">
        <f t="shared" si="10"/>
        <v>618750</v>
      </c>
      <c r="R17" s="32">
        <v>618750</v>
      </c>
      <c r="S17" s="135">
        <v>22605194</v>
      </c>
      <c r="T17" s="135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84">
        <f t="shared" si="13"/>
        <v>38174696.079999998</v>
      </c>
      <c r="Z17" s="45" t="s">
        <v>138</v>
      </c>
      <c r="AA17" s="100">
        <f t="shared" si="14"/>
        <v>0</v>
      </c>
      <c r="AB17" s="101">
        <f t="shared" si="15"/>
        <v>1567327</v>
      </c>
      <c r="AC17" s="177">
        <f t="shared" si="16"/>
        <v>2649977.73</v>
      </c>
      <c r="AD17" s="177">
        <f t="shared" si="17"/>
        <v>800293.27</v>
      </c>
      <c r="AE17" s="34">
        <f t="shared" si="18"/>
        <v>3452810</v>
      </c>
      <c r="AF17">
        <f t="shared" si="19"/>
        <v>7845856.3200000003</v>
      </c>
      <c r="AG17" s="46">
        <v>306000</v>
      </c>
      <c r="AH17" s="104">
        <f t="shared" si="20"/>
        <v>16622264.32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54875960.399999999</v>
      </c>
      <c r="AR17" s="44" t="s">
        <v>138</v>
      </c>
      <c r="AS17" s="150"/>
      <c r="AT17" s="44"/>
      <c r="AU17" s="44"/>
      <c r="AV17" s="31">
        <f t="shared" si="23"/>
        <v>0</v>
      </c>
      <c r="AW17" s="254"/>
      <c r="AX17" s="44"/>
      <c r="AY17" s="254"/>
      <c r="AZ17" s="257"/>
      <c r="BA17" s="199">
        <v>277152.26</v>
      </c>
      <c r="BB17" s="272"/>
      <c r="BC17" s="273">
        <f t="shared" si="33"/>
        <v>277152.26</v>
      </c>
      <c r="BD17" s="44" t="s">
        <v>138</v>
      </c>
      <c r="BE17" s="213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9">
        <f t="shared" si="24"/>
        <v>1790775.5999999999</v>
      </c>
      <c r="BP17" s="99">
        <v>19000</v>
      </c>
      <c r="BQ17" s="99">
        <v>0</v>
      </c>
      <c r="BR17" s="46"/>
      <c r="BS17" s="229">
        <v>502740.72</v>
      </c>
      <c r="BT17" s="45"/>
      <c r="BU17" s="45"/>
      <c r="BV17" s="229">
        <v>47550</v>
      </c>
      <c r="BW17" s="229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7">
        <v>48300</v>
      </c>
      <c r="CI17" s="100">
        <v>0</v>
      </c>
      <c r="CJ17" s="177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/>
      <c r="CY17" s="100"/>
      <c r="CZ17" s="100"/>
      <c r="DA17" s="100"/>
      <c r="DB17" s="233"/>
      <c r="DC17" s="46"/>
      <c r="DD17" s="100"/>
      <c r="DE17" s="100"/>
      <c r="DF17" s="100"/>
      <c r="DG17" s="100"/>
      <c r="DH17" s="100"/>
      <c r="DI17" s="100"/>
      <c r="DJ17" s="100"/>
      <c r="DK17" s="233"/>
      <c r="DL17" s="100"/>
      <c r="DM17" s="100"/>
      <c r="DN17" s="100"/>
      <c r="DO17" s="100"/>
      <c r="DP17" s="100"/>
      <c r="DQ17" s="213"/>
      <c r="DR17" s="233"/>
      <c r="DS17" s="100"/>
      <c r="DT17" s="100"/>
      <c r="DU17" s="100"/>
      <c r="DV17" s="213"/>
      <c r="DW17" s="100"/>
      <c r="DX17" s="100"/>
      <c r="DY17" s="100"/>
      <c r="DZ17" s="100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90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3062348.3699999996</v>
      </c>
      <c r="FO17" s="46"/>
      <c r="FP17" s="46"/>
      <c r="FQ17" s="33"/>
      <c r="FR17" s="173">
        <v>228541.5</v>
      </c>
      <c r="FS17" s="33"/>
      <c r="FT17" s="33">
        <v>2833806.8699999996</v>
      </c>
      <c r="FU17" s="209">
        <f t="shared" si="25"/>
        <v>0</v>
      </c>
      <c r="FV17" s="234"/>
      <c r="FW17" s="234"/>
      <c r="FX17" s="173"/>
      <c r="FY17" s="32">
        <f t="shared" si="26"/>
        <v>7845856.3200000003</v>
      </c>
      <c r="FZ17" s="276"/>
      <c r="GA17" s="173">
        <v>250000</v>
      </c>
      <c r="GB17" s="207">
        <v>7595856.3200000003</v>
      </c>
      <c r="GC17" s="173"/>
      <c r="GD17" s="173"/>
      <c r="GE17" s="44" t="s">
        <v>138</v>
      </c>
      <c r="GF17" s="38">
        <f t="shared" si="2"/>
        <v>16928264.32</v>
      </c>
      <c r="GG17" s="38"/>
      <c r="GH17" s="39"/>
      <c r="GI17" s="39"/>
      <c r="GJ17" s="78"/>
      <c r="GK17" s="40">
        <f t="shared" si="27"/>
        <v>1567327</v>
      </c>
      <c r="GL17" s="98">
        <v>3452810</v>
      </c>
      <c r="GM17" s="98"/>
      <c r="GN17" s="98"/>
      <c r="GO17" s="98"/>
      <c r="GP17" s="111">
        <f t="shared" si="28"/>
        <v>3452810</v>
      </c>
      <c r="GQ17" s="33">
        <v>1239727</v>
      </c>
      <c r="GR17" s="98"/>
      <c r="GS17" s="262">
        <v>327600</v>
      </c>
      <c r="GT17" s="98"/>
      <c r="GU17" s="32"/>
      <c r="GV17" s="32">
        <v>2400000</v>
      </c>
      <c r="GW17" s="32">
        <v>724800</v>
      </c>
      <c r="GX17" s="32">
        <v>189977.73</v>
      </c>
      <c r="GY17" s="32">
        <v>57373.26999999999</v>
      </c>
      <c r="GZ17" s="32">
        <v>60000</v>
      </c>
      <c r="HA17" s="33">
        <v>18120</v>
      </c>
      <c r="HB17" s="32"/>
      <c r="HC17" s="32"/>
      <c r="HD17" s="18"/>
      <c r="HE17" s="44" t="s">
        <v>138</v>
      </c>
      <c r="HF17" s="34">
        <f t="shared" si="29"/>
        <v>10376817.079999998</v>
      </c>
      <c r="HG17" s="34">
        <f t="shared" si="30"/>
        <v>54875960.399999999</v>
      </c>
    </row>
    <row r="18" spans="1:215" ht="15" customHeight="1">
      <c r="A18" s="18">
        <v>17</v>
      </c>
      <c r="B18" s="45" t="s">
        <v>139</v>
      </c>
      <c r="C18" s="97"/>
      <c r="D18" s="98">
        <f t="shared" si="3"/>
        <v>4742867.3499999996</v>
      </c>
      <c r="E18" s="98">
        <f t="shared" si="0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4736</v>
      </c>
      <c r="L18" s="135">
        <f t="shared" si="7"/>
        <v>1480.99</v>
      </c>
      <c r="M18" s="135"/>
      <c r="N18" s="135">
        <f t="shared" si="8"/>
        <v>392203.32</v>
      </c>
      <c r="O18" s="136">
        <f t="shared" si="9"/>
        <v>5142655.66</v>
      </c>
      <c r="P18" s="18"/>
      <c r="Q18" s="135">
        <f t="shared" si="10"/>
        <v>396875</v>
      </c>
      <c r="R18" s="32">
        <v>396875</v>
      </c>
      <c r="S18" s="135">
        <v>16092865</v>
      </c>
      <c r="T18" s="135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84">
        <f t="shared" si="13"/>
        <v>26492440.66</v>
      </c>
      <c r="Z18" s="45" t="s">
        <v>139</v>
      </c>
      <c r="AA18" s="100">
        <f t="shared" si="14"/>
        <v>0</v>
      </c>
      <c r="AB18" s="101">
        <f t="shared" si="15"/>
        <v>1349634.4</v>
      </c>
      <c r="AC18" s="177">
        <f t="shared" si="16"/>
        <v>1569977.73</v>
      </c>
      <c r="AD18" s="177">
        <f t="shared" si="17"/>
        <v>474133.27</v>
      </c>
      <c r="AE18" s="34">
        <f t="shared" si="18"/>
        <v>6099882.8999999994</v>
      </c>
      <c r="AF18">
        <f t="shared" si="19"/>
        <v>18494828.18</v>
      </c>
      <c r="AG18" s="46">
        <v>180000</v>
      </c>
      <c r="AH18" s="104">
        <f t="shared" si="20"/>
        <v>28168456.479999997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54866897.140000001</v>
      </c>
      <c r="AR18" s="67" t="s">
        <v>139</v>
      </c>
      <c r="AS18" s="32"/>
      <c r="AT18" s="67"/>
      <c r="AU18" s="67"/>
      <c r="AV18" s="31">
        <f t="shared" si="23"/>
        <v>0</v>
      </c>
      <c r="AW18" s="254"/>
      <c r="AX18" s="67"/>
      <c r="AY18" s="254"/>
      <c r="AZ18" s="254">
        <v>380000</v>
      </c>
      <c r="BA18" s="199">
        <v>9080.9599999999991</v>
      </c>
      <c r="BB18" s="272">
        <v>380000</v>
      </c>
      <c r="BC18" s="273">
        <f t="shared" si="33"/>
        <v>389080.96</v>
      </c>
      <c r="BD18" s="67" t="s">
        <v>139</v>
      </c>
      <c r="BE18" s="213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9">
        <f t="shared" si="24"/>
        <v>592652.52</v>
      </c>
      <c r="BP18" s="99">
        <v>900000</v>
      </c>
      <c r="BQ18" s="99">
        <v>0</v>
      </c>
      <c r="BR18" s="46"/>
      <c r="BS18" s="229">
        <v>172045</v>
      </c>
      <c r="BT18" s="45"/>
      <c r="BU18" s="45"/>
      <c r="BV18" s="229">
        <v>0</v>
      </c>
      <c r="BW18" s="229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7">
        <v>30000</v>
      </c>
      <c r="CI18" s="100">
        <v>0</v>
      </c>
      <c r="CJ18" s="177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/>
      <c r="CY18" s="100"/>
      <c r="CZ18" s="100"/>
      <c r="DA18" s="100"/>
      <c r="DB18" s="233"/>
      <c r="DC18" s="46"/>
      <c r="DD18" s="100"/>
      <c r="DE18" s="100"/>
      <c r="DF18" s="100"/>
      <c r="DG18" s="100"/>
      <c r="DH18" s="100"/>
      <c r="DI18" s="100"/>
      <c r="DJ18" s="100"/>
      <c r="DK18" s="233"/>
      <c r="DL18" s="100"/>
      <c r="DM18" s="100"/>
      <c r="DN18" s="100"/>
      <c r="DO18" s="100"/>
      <c r="DP18" s="100"/>
      <c r="DQ18" s="213"/>
      <c r="DR18" s="233"/>
      <c r="DS18" s="100"/>
      <c r="DT18" s="100"/>
      <c r="DU18" s="100"/>
      <c r="DV18" s="213"/>
      <c r="DW18" s="100"/>
      <c r="DX18" s="100"/>
      <c r="DY18" s="100"/>
      <c r="DZ18" s="100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90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2619015.81</v>
      </c>
      <c r="FO18" s="46"/>
      <c r="FP18" s="46"/>
      <c r="FQ18" s="33"/>
      <c r="FR18" s="173">
        <v>509370</v>
      </c>
      <c r="FS18" s="33"/>
      <c r="FT18" s="33">
        <v>2109645.81</v>
      </c>
      <c r="FU18" s="209">
        <f t="shared" si="25"/>
        <v>0</v>
      </c>
      <c r="FV18" s="234"/>
      <c r="FW18" s="234"/>
      <c r="FX18" s="173"/>
      <c r="FY18" s="32">
        <f t="shared" si="26"/>
        <v>18494828.18</v>
      </c>
      <c r="FZ18" s="276"/>
      <c r="GA18" s="173">
        <v>0</v>
      </c>
      <c r="GB18" s="207">
        <f>10031128.18+7523890.75+939809.25</f>
        <v>18494828.18</v>
      </c>
      <c r="GC18" s="173"/>
      <c r="GD18" s="173"/>
      <c r="GE18" s="44" t="s">
        <v>139</v>
      </c>
      <c r="GF18" s="38">
        <f t="shared" si="2"/>
        <v>28348456.479999997</v>
      </c>
      <c r="GG18" s="38"/>
      <c r="GH18" s="37"/>
      <c r="GI18" s="37"/>
      <c r="GJ18" s="78"/>
      <c r="GK18" s="40">
        <f t="shared" si="27"/>
        <v>1349634.4</v>
      </c>
      <c r="GL18" s="98">
        <v>6099882.8999999994</v>
      </c>
      <c r="GM18" s="98"/>
      <c r="GN18" s="98"/>
      <c r="GO18" s="98"/>
      <c r="GP18" s="111">
        <f t="shared" si="28"/>
        <v>6099882.8999999994</v>
      </c>
      <c r="GQ18" s="33">
        <v>970571</v>
      </c>
      <c r="GR18" s="98"/>
      <c r="GS18" s="262">
        <v>379063.4</v>
      </c>
      <c r="GT18" s="98"/>
      <c r="GU18" s="98"/>
      <c r="GV18" s="98">
        <v>1320000</v>
      </c>
      <c r="GW18" s="98">
        <v>398640</v>
      </c>
      <c r="GX18" s="98">
        <v>189977.73</v>
      </c>
      <c r="GY18" s="98">
        <v>57373.26999999999</v>
      </c>
      <c r="GZ18" s="98">
        <v>60000</v>
      </c>
      <c r="HA18" s="46">
        <v>18120</v>
      </c>
      <c r="HB18" s="32"/>
      <c r="HC18" s="32"/>
      <c r="HD18" s="18"/>
      <c r="HE18" s="67" t="s">
        <v>139</v>
      </c>
      <c r="HF18" s="34">
        <f t="shared" si="29"/>
        <v>7087580.0700000003</v>
      </c>
      <c r="HG18" s="34">
        <f t="shared" si="30"/>
        <v>54866897.140000001</v>
      </c>
    </row>
    <row r="19" spans="1:215" s="164" customFormat="1" ht="15" customHeight="1">
      <c r="A19" s="25">
        <v>18</v>
      </c>
      <c r="B19" s="49" t="s">
        <v>140</v>
      </c>
      <c r="C19" s="154"/>
      <c r="D19" s="98">
        <f t="shared" si="3"/>
        <v>6212989.9299999997</v>
      </c>
      <c r="E19" s="98">
        <f t="shared" si="0"/>
        <v>21000</v>
      </c>
      <c r="F19" s="99"/>
      <c r="G19" s="99">
        <f t="shared" si="31"/>
        <v>0</v>
      </c>
      <c r="H19" s="99">
        <f t="shared" si="32"/>
        <v>0</v>
      </c>
      <c r="I19" s="99">
        <f t="shared" si="4"/>
        <v>0</v>
      </c>
      <c r="J19" s="99">
        <f t="shared" si="5"/>
        <v>5071</v>
      </c>
      <c r="K19" s="99">
        <f t="shared" si="6"/>
        <v>7913</v>
      </c>
      <c r="L19" s="135">
        <f t="shared" si="7"/>
        <v>1000</v>
      </c>
      <c r="M19" s="135"/>
      <c r="N19" s="135">
        <f t="shared" si="8"/>
        <v>1561482.0899999999</v>
      </c>
      <c r="O19" s="136">
        <f t="shared" si="9"/>
        <v>7809456.0199999996</v>
      </c>
      <c r="P19" s="25"/>
      <c r="Q19" s="135">
        <f t="shared" si="10"/>
        <v>610125</v>
      </c>
      <c r="R19" s="32">
        <v>610125</v>
      </c>
      <c r="S19" s="156">
        <v>20598258</v>
      </c>
      <c r="T19" s="156">
        <v>6220674</v>
      </c>
      <c r="U19" s="155">
        <f t="shared" si="11"/>
        <v>26818932</v>
      </c>
      <c r="V19" s="40"/>
      <c r="W19" s="40"/>
      <c r="X19" s="46">
        <f t="shared" si="12"/>
        <v>0</v>
      </c>
      <c r="Y19" s="184">
        <f t="shared" si="13"/>
        <v>35238513.019999996</v>
      </c>
      <c r="Z19" s="49" t="s">
        <v>140</v>
      </c>
      <c r="AA19" s="100">
        <f t="shared" si="14"/>
        <v>0</v>
      </c>
      <c r="AB19" s="157">
        <f t="shared" si="15"/>
        <v>2088436</v>
      </c>
      <c r="AC19" s="177">
        <f t="shared" si="16"/>
        <v>2160000</v>
      </c>
      <c r="AD19" s="177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58">
        <f t="shared" si="20"/>
        <v>5152756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40541269.019999996</v>
      </c>
      <c r="AR19" s="159" t="s">
        <v>140</v>
      </c>
      <c r="AS19" s="40"/>
      <c r="AT19" s="159"/>
      <c r="AU19" s="159"/>
      <c r="AV19" s="160">
        <f t="shared" si="23"/>
        <v>0</v>
      </c>
      <c r="AW19" s="254"/>
      <c r="AX19" s="159"/>
      <c r="AY19" s="254"/>
      <c r="AZ19" s="257"/>
      <c r="BA19" s="199">
        <v>13880.84</v>
      </c>
      <c r="BB19" s="272"/>
      <c r="BC19" s="273">
        <f t="shared" si="33"/>
        <v>13880.84</v>
      </c>
      <c r="BD19" s="159" t="s">
        <v>140</v>
      </c>
      <c r="BE19" s="213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9">
        <f t="shared" si="24"/>
        <v>1581084.2899999998</v>
      </c>
      <c r="BP19" s="99">
        <v>36000</v>
      </c>
      <c r="BQ19" s="99">
        <v>0</v>
      </c>
      <c r="BR19" s="46"/>
      <c r="BS19" s="229">
        <v>183540</v>
      </c>
      <c r="BT19" s="45"/>
      <c r="BU19" s="45"/>
      <c r="BV19" s="229">
        <v>0</v>
      </c>
      <c r="BW19" s="229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7">
        <v>30000</v>
      </c>
      <c r="CI19" s="100">
        <v>0</v>
      </c>
      <c r="CJ19" s="177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/>
      <c r="CY19" s="100"/>
      <c r="CZ19" s="100"/>
      <c r="DA19" s="100"/>
      <c r="DB19" s="233"/>
      <c r="DC19" s="46"/>
      <c r="DD19" s="100"/>
      <c r="DE19" s="100"/>
      <c r="DF19" s="100"/>
      <c r="DG19" s="100"/>
      <c r="DH19" s="100"/>
      <c r="DI19" s="100"/>
      <c r="DJ19" s="100"/>
      <c r="DK19" s="233"/>
      <c r="DL19" s="100"/>
      <c r="DM19" s="100"/>
      <c r="DN19" s="100"/>
      <c r="DO19" s="100"/>
      <c r="DP19" s="100"/>
      <c r="DQ19" s="213"/>
      <c r="DR19" s="233"/>
      <c r="DS19" s="100"/>
      <c r="DT19" s="100"/>
      <c r="DU19" s="100"/>
      <c r="DV19" s="213"/>
      <c r="DW19" s="100"/>
      <c r="DX19" s="100"/>
      <c r="DY19" s="100"/>
      <c r="DZ19" s="100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90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2942448.55</v>
      </c>
      <c r="FO19" s="46"/>
      <c r="FP19" s="46"/>
      <c r="FQ19" s="33">
        <v>606488.4</v>
      </c>
      <c r="FR19" s="174">
        <v>174665.5</v>
      </c>
      <c r="FS19" s="40"/>
      <c r="FT19" s="33">
        <v>2161294.65</v>
      </c>
      <c r="FU19" s="209">
        <f t="shared" si="25"/>
        <v>0</v>
      </c>
      <c r="FV19" s="234"/>
      <c r="FW19" s="234"/>
      <c r="FX19" s="174"/>
      <c r="FY19" s="32">
        <f t="shared" si="26"/>
        <v>0</v>
      </c>
      <c r="FZ19" s="276"/>
      <c r="GA19" s="174">
        <v>0</v>
      </c>
      <c r="GB19" s="208">
        <v>0</v>
      </c>
      <c r="GC19" s="174"/>
      <c r="GD19" s="174"/>
      <c r="GE19" s="49" t="s">
        <v>140</v>
      </c>
      <c r="GF19" s="38">
        <f t="shared" si="2"/>
        <v>5425756</v>
      </c>
      <c r="GG19" s="161"/>
      <c r="GH19" s="162"/>
      <c r="GI19" s="162"/>
      <c r="GJ19" s="163"/>
      <c r="GK19" s="40">
        <f t="shared" si="27"/>
        <v>2088436</v>
      </c>
      <c r="GL19" s="98"/>
      <c r="GM19" s="98"/>
      <c r="GN19" s="98"/>
      <c r="GO19" s="98"/>
      <c r="GP19" s="111">
        <f t="shared" si="28"/>
        <v>0</v>
      </c>
      <c r="GQ19" s="33">
        <v>1708436</v>
      </c>
      <c r="GR19" s="98"/>
      <c r="GS19" s="262">
        <v>380000</v>
      </c>
      <c r="GT19" s="98"/>
      <c r="GU19" s="98"/>
      <c r="GV19" s="98">
        <v>2160000</v>
      </c>
      <c r="GW19" s="98">
        <v>652320</v>
      </c>
      <c r="GX19" s="98">
        <v>0</v>
      </c>
      <c r="GY19" s="98">
        <v>0</v>
      </c>
      <c r="GZ19" s="98"/>
      <c r="HA19" s="46"/>
      <c r="HB19" s="32"/>
      <c r="HC19" s="32"/>
      <c r="HD19" s="18"/>
      <c r="HE19" s="159" t="s">
        <v>140</v>
      </c>
      <c r="HF19" s="34">
        <f t="shared" si="29"/>
        <v>10623033.02</v>
      </c>
      <c r="HG19" s="34">
        <f t="shared" si="30"/>
        <v>40541269.019999996</v>
      </c>
    </row>
    <row r="20" spans="1:215" ht="15" customHeight="1">
      <c r="A20" s="18">
        <v>20</v>
      </c>
      <c r="B20" s="45" t="s">
        <v>141</v>
      </c>
      <c r="C20" s="97"/>
      <c r="D20" s="98">
        <f t="shared" si="3"/>
        <v>4526780.7700000005</v>
      </c>
      <c r="E20" s="98">
        <f t="shared" si="0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3608</v>
      </c>
      <c r="K20" s="99">
        <f t="shared" si="6"/>
        <v>2241</v>
      </c>
      <c r="L20" s="135">
        <f t="shared" si="7"/>
        <v>1350.29</v>
      </c>
      <c r="M20" s="135"/>
      <c r="N20" s="135">
        <f t="shared" si="8"/>
        <v>85409.60000000002</v>
      </c>
      <c r="O20" s="136">
        <f t="shared" si="9"/>
        <v>4619389.66</v>
      </c>
      <c r="P20" s="18"/>
      <c r="Q20" s="135">
        <f t="shared" si="10"/>
        <v>211875</v>
      </c>
      <c r="R20" s="32">
        <v>211875</v>
      </c>
      <c r="S20" s="135">
        <v>11435164</v>
      </c>
      <c r="T20" s="135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84">
        <f t="shared" si="13"/>
        <v>19719847.66</v>
      </c>
      <c r="Z20" s="45" t="s">
        <v>141</v>
      </c>
      <c r="AA20" s="100">
        <f t="shared" si="14"/>
        <v>0</v>
      </c>
      <c r="AB20" s="101">
        <f t="shared" si="15"/>
        <v>947132.23</v>
      </c>
      <c r="AC20" s="177">
        <f t="shared" si="16"/>
        <v>1080000</v>
      </c>
      <c r="AD20" s="177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04">
        <f t="shared" si="20"/>
        <v>2434292.23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22412139.890000001</v>
      </c>
      <c r="AR20" s="67" t="s">
        <v>141</v>
      </c>
      <c r="AS20" s="100"/>
      <c r="AT20" s="67"/>
      <c r="AU20" s="67"/>
      <c r="AV20" s="31">
        <f t="shared" si="23"/>
        <v>0</v>
      </c>
      <c r="AW20" s="255"/>
      <c r="AX20" s="67"/>
      <c r="AY20" s="255"/>
      <c r="AZ20" s="258"/>
      <c r="BA20" s="199">
        <v>17954.29</v>
      </c>
      <c r="BB20" s="272"/>
      <c r="BC20" s="273">
        <f t="shared" si="33"/>
        <v>17954.29</v>
      </c>
      <c r="BD20" s="67" t="s">
        <v>141</v>
      </c>
      <c r="BE20" s="213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9">
        <f t="shared" si="24"/>
        <v>1292339.8</v>
      </c>
      <c r="BP20" s="99">
        <v>906542</v>
      </c>
      <c r="BQ20" s="99">
        <v>0</v>
      </c>
      <c r="BR20" s="46"/>
      <c r="BS20" s="229">
        <v>18815.199999999997</v>
      </c>
      <c r="BT20" s="45"/>
      <c r="BU20" s="45"/>
      <c r="BV20" s="229">
        <v>0</v>
      </c>
      <c r="BW20" s="229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7">
        <v>30000</v>
      </c>
      <c r="CI20" s="100">
        <v>0</v>
      </c>
      <c r="CJ20" s="177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/>
      <c r="CY20" s="100"/>
      <c r="CZ20" s="100"/>
      <c r="DA20" s="100"/>
      <c r="DB20" s="233"/>
      <c r="DC20" s="46"/>
      <c r="DD20" s="100"/>
      <c r="DE20" s="100"/>
      <c r="DF20" s="100"/>
      <c r="DG20" s="100"/>
      <c r="DH20" s="100"/>
      <c r="DI20" s="100"/>
      <c r="DJ20" s="100"/>
      <c r="DK20" s="233"/>
      <c r="DL20" s="100"/>
      <c r="DM20" s="100"/>
      <c r="DN20" s="100"/>
      <c r="DO20" s="100"/>
      <c r="DP20" s="100"/>
      <c r="DQ20" s="213"/>
      <c r="DR20" s="233"/>
      <c r="DS20" s="100"/>
      <c r="DT20" s="100"/>
      <c r="DU20" s="100"/>
      <c r="DV20" s="213"/>
      <c r="DW20" s="100"/>
      <c r="DX20" s="100"/>
      <c r="DY20" s="100"/>
      <c r="DZ20" s="100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90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718290.31</v>
      </c>
      <c r="FO20" s="46"/>
      <c r="FP20" s="46"/>
      <c r="FQ20" s="33"/>
      <c r="FR20" s="174">
        <v>21831.25</v>
      </c>
      <c r="FS20" s="33"/>
      <c r="FT20" s="33">
        <v>696459.06</v>
      </c>
      <c r="FU20" s="209">
        <f t="shared" si="25"/>
        <v>0</v>
      </c>
      <c r="FV20" s="234"/>
      <c r="FW20" s="234"/>
      <c r="FX20" s="174"/>
      <c r="FY20" s="32">
        <f t="shared" si="26"/>
        <v>0</v>
      </c>
      <c r="FZ20" s="276"/>
      <c r="GA20" s="174">
        <v>0</v>
      </c>
      <c r="GB20" s="208">
        <v>0</v>
      </c>
      <c r="GC20" s="174"/>
      <c r="GD20" s="174"/>
      <c r="GE20" s="49" t="s">
        <v>141</v>
      </c>
      <c r="GF20" s="38">
        <f t="shared" si="2"/>
        <v>2515292.23</v>
      </c>
      <c r="GG20" s="38"/>
      <c r="GH20" s="37"/>
      <c r="GI20" s="37"/>
      <c r="GJ20" s="78"/>
      <c r="GK20" s="40">
        <f t="shared" si="27"/>
        <v>947132.23</v>
      </c>
      <c r="GL20" s="98"/>
      <c r="GM20" s="98"/>
      <c r="GN20" s="98"/>
      <c r="GO20" s="98"/>
      <c r="GP20" s="111">
        <f t="shared" si="28"/>
        <v>0</v>
      </c>
      <c r="GQ20" s="33">
        <v>591814</v>
      </c>
      <c r="GR20" s="98"/>
      <c r="GS20" s="262">
        <v>355318.23</v>
      </c>
      <c r="GT20" s="98"/>
      <c r="GU20" s="98"/>
      <c r="GV20" s="98">
        <v>1080000</v>
      </c>
      <c r="GW20" s="98">
        <v>326160</v>
      </c>
      <c r="GX20" s="98">
        <v>0</v>
      </c>
      <c r="GY20" s="98">
        <v>0</v>
      </c>
      <c r="GZ20" s="98"/>
      <c r="HA20" s="46"/>
      <c r="HB20" s="32"/>
      <c r="HC20" s="32"/>
      <c r="HD20" s="18"/>
      <c r="HE20" s="67" t="s">
        <v>141</v>
      </c>
      <c r="HF20" s="34">
        <f t="shared" si="29"/>
        <v>6029197.5999999996</v>
      </c>
      <c r="HG20" s="34">
        <f t="shared" si="30"/>
        <v>22412139.890000001</v>
      </c>
    </row>
    <row r="21" spans="1:215" ht="15" customHeight="1">
      <c r="A21" s="18">
        <v>21</v>
      </c>
      <c r="B21" s="45" t="s">
        <v>142</v>
      </c>
      <c r="C21" s="97"/>
      <c r="D21" s="98">
        <f t="shared" si="3"/>
        <v>6661199.5999999996</v>
      </c>
      <c r="E21" s="98">
        <f t="shared" si="0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2720</v>
      </c>
      <c r="L21" s="135">
        <f t="shared" si="7"/>
        <v>1578.05</v>
      </c>
      <c r="M21" s="135"/>
      <c r="N21" s="135">
        <f t="shared" si="8"/>
        <v>482337.75999999995</v>
      </c>
      <c r="O21" s="136">
        <f t="shared" si="9"/>
        <v>7147835.4099999992</v>
      </c>
      <c r="P21" s="18"/>
      <c r="Q21" s="135">
        <f t="shared" si="10"/>
        <v>361750</v>
      </c>
      <c r="R21" s="32">
        <v>361750</v>
      </c>
      <c r="S21" s="135">
        <v>14965738</v>
      </c>
      <c r="T21" s="135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84">
        <f t="shared" si="13"/>
        <v>26994976.41</v>
      </c>
      <c r="Z21" s="45" t="s">
        <v>142</v>
      </c>
      <c r="AA21" s="100">
        <f t="shared" si="14"/>
        <v>0</v>
      </c>
      <c r="AB21" s="101">
        <f t="shared" si="15"/>
        <v>966556</v>
      </c>
      <c r="AC21" s="177">
        <f t="shared" si="16"/>
        <v>1329977.73</v>
      </c>
      <c r="AD21" s="177">
        <f t="shared" si="17"/>
        <v>401653.27</v>
      </c>
      <c r="AE21" s="34">
        <f t="shared" si="18"/>
        <v>0</v>
      </c>
      <c r="AF21">
        <f t="shared" si="19"/>
        <v>8696762.3499999996</v>
      </c>
      <c r="AG21" s="46">
        <v>171000</v>
      </c>
      <c r="AH21" s="104">
        <f t="shared" si="20"/>
        <v>11565949.35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39662405.759999998</v>
      </c>
      <c r="AR21" s="67" t="s">
        <v>142</v>
      </c>
      <c r="AS21" s="151"/>
      <c r="AT21" s="67"/>
      <c r="AU21" s="67"/>
      <c r="AV21" s="31">
        <f t="shared" si="23"/>
        <v>0</v>
      </c>
      <c r="AW21" s="255"/>
      <c r="AX21" s="67"/>
      <c r="AY21" s="255">
        <v>329558.34000000003</v>
      </c>
      <c r="AZ21" s="258"/>
      <c r="BA21" s="199">
        <v>59796.59</v>
      </c>
      <c r="BB21" s="272"/>
      <c r="BC21" s="273">
        <f t="shared" si="33"/>
        <v>389354.93000000005</v>
      </c>
      <c r="BD21" s="67" t="s">
        <v>142</v>
      </c>
      <c r="BE21" s="213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9">
        <f t="shared" si="24"/>
        <v>653897.87999999989</v>
      </c>
      <c r="BP21" s="99">
        <v>1800000</v>
      </c>
      <c r="BQ21" s="99">
        <v>0</v>
      </c>
      <c r="BR21" s="46"/>
      <c r="BS21" s="229">
        <v>66730</v>
      </c>
      <c r="BT21" s="45"/>
      <c r="BU21" s="45"/>
      <c r="BV21" s="229">
        <v>15000</v>
      </c>
      <c r="BW21" s="229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7">
        <v>30000</v>
      </c>
      <c r="CI21" s="100">
        <v>0</v>
      </c>
      <c r="CJ21" s="177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/>
      <c r="CY21" s="100"/>
      <c r="CZ21" s="100"/>
      <c r="DA21" s="100"/>
      <c r="DB21" s="233"/>
      <c r="DC21" s="46"/>
      <c r="DD21" s="100"/>
      <c r="DE21" s="100"/>
      <c r="DF21" s="100"/>
      <c r="DG21" s="100"/>
      <c r="DH21" s="100"/>
      <c r="DI21" s="100"/>
      <c r="DJ21" s="100"/>
      <c r="DK21" s="233"/>
      <c r="DL21" s="100"/>
      <c r="DM21" s="100"/>
      <c r="DN21" s="100"/>
      <c r="DO21" s="100"/>
      <c r="DP21" s="100"/>
      <c r="DQ21" s="213"/>
      <c r="DR21" s="233"/>
      <c r="DS21" s="100"/>
      <c r="DT21" s="100"/>
      <c r="DU21" s="100"/>
      <c r="DV21" s="213"/>
      <c r="DW21" s="100"/>
      <c r="DX21" s="100"/>
      <c r="DY21" s="100"/>
      <c r="DZ21" s="100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90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1271807.01</v>
      </c>
      <c r="FO21" s="46"/>
      <c r="FP21" s="46"/>
      <c r="FQ21" s="33">
        <v>273659.40000000002</v>
      </c>
      <c r="FR21" s="174">
        <v>390134.5</v>
      </c>
      <c r="FS21" s="33"/>
      <c r="FT21" s="33">
        <v>608013.11</v>
      </c>
      <c r="FU21" s="209">
        <f t="shared" si="25"/>
        <v>0</v>
      </c>
      <c r="FV21" s="234"/>
      <c r="FW21" s="234"/>
      <c r="FX21" s="174"/>
      <c r="FY21" s="32">
        <f t="shared" si="26"/>
        <v>8696762.3499999996</v>
      </c>
      <c r="FZ21" s="276"/>
      <c r="GA21" s="174">
        <v>0</v>
      </c>
      <c r="GB21" s="208">
        <v>8696762.3499999996</v>
      </c>
      <c r="GC21" s="174"/>
      <c r="GD21" s="174"/>
      <c r="GE21" s="49" t="s">
        <v>142</v>
      </c>
      <c r="GF21" s="38">
        <f t="shared" si="2"/>
        <v>11736949.35</v>
      </c>
      <c r="GG21" s="38"/>
      <c r="GH21" s="37"/>
      <c r="GI21" s="37"/>
      <c r="GJ21" s="78"/>
      <c r="GK21" s="40">
        <f t="shared" si="27"/>
        <v>966556</v>
      </c>
      <c r="GL21" s="98"/>
      <c r="GM21" s="98"/>
      <c r="GN21" s="98"/>
      <c r="GO21" s="98"/>
      <c r="GP21" s="111">
        <f t="shared" si="28"/>
        <v>0</v>
      </c>
      <c r="GQ21" s="33">
        <v>578058</v>
      </c>
      <c r="GR21" s="98"/>
      <c r="GS21" s="262">
        <v>388498</v>
      </c>
      <c r="GT21" s="98"/>
      <c r="GU21" s="32"/>
      <c r="GV21" s="32">
        <v>1080000</v>
      </c>
      <c r="GW21" s="32">
        <v>326160</v>
      </c>
      <c r="GX21" s="32">
        <v>189977.73</v>
      </c>
      <c r="GY21" s="32">
        <v>57373.26999999999</v>
      </c>
      <c r="GZ21" s="32">
        <v>60000</v>
      </c>
      <c r="HA21" s="33">
        <v>18120</v>
      </c>
      <c r="HB21" s="32"/>
      <c r="HC21" s="32"/>
      <c r="HD21" s="18"/>
      <c r="HE21" s="67" t="s">
        <v>142</v>
      </c>
      <c r="HF21" s="34">
        <f t="shared" si="29"/>
        <v>9573323.3599999994</v>
      </c>
      <c r="HG21" s="34">
        <f t="shared" si="30"/>
        <v>39662405.759999998</v>
      </c>
    </row>
    <row r="22" spans="1:215" ht="15" customHeight="1">
      <c r="A22" s="18">
        <v>22</v>
      </c>
      <c r="B22" s="45" t="s">
        <v>143</v>
      </c>
      <c r="C22" s="97"/>
      <c r="D22" s="98">
        <f t="shared" si="3"/>
        <v>4218731.22</v>
      </c>
      <c r="E22" s="98">
        <f t="shared" si="0"/>
        <v>51035.6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1000</v>
      </c>
      <c r="M22" s="135"/>
      <c r="N22" s="135">
        <f t="shared" si="8"/>
        <v>1371608.7000000002</v>
      </c>
      <c r="O22" s="136">
        <f t="shared" si="9"/>
        <v>5648570.5199999996</v>
      </c>
      <c r="P22" s="18"/>
      <c r="Q22" s="135">
        <f t="shared" si="10"/>
        <v>716500</v>
      </c>
      <c r="R22" s="32">
        <v>716500</v>
      </c>
      <c r="S22" s="135">
        <v>22733824</v>
      </c>
      <c r="T22" s="135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84">
        <f t="shared" si="13"/>
        <v>35964509.519999996</v>
      </c>
      <c r="Z22" s="45" t="s">
        <v>143</v>
      </c>
      <c r="AA22" s="100">
        <f t="shared" si="14"/>
        <v>0</v>
      </c>
      <c r="AB22" s="101">
        <f t="shared" si="15"/>
        <v>1683460</v>
      </c>
      <c r="AC22" s="177">
        <f t="shared" si="16"/>
        <v>2280000</v>
      </c>
      <c r="AD22" s="177">
        <f t="shared" si="17"/>
        <v>688560</v>
      </c>
      <c r="AE22" s="34">
        <f t="shared" si="18"/>
        <v>0</v>
      </c>
      <c r="AF22">
        <f t="shared" si="19"/>
        <v>2495374.7599999998</v>
      </c>
      <c r="AG22" s="46">
        <v>270000</v>
      </c>
      <c r="AH22" s="104">
        <f t="shared" si="20"/>
        <v>7417394.7599999998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44088904.279999994</v>
      </c>
      <c r="AR22" s="67" t="s">
        <v>143</v>
      </c>
      <c r="AS22" s="151"/>
      <c r="AT22" s="67"/>
      <c r="AU22" s="67"/>
      <c r="AV22" s="31">
        <f t="shared" si="23"/>
        <v>0</v>
      </c>
      <c r="AW22" s="255"/>
      <c r="AX22" s="67"/>
      <c r="AY22" s="255"/>
      <c r="AZ22" s="255">
        <v>380000</v>
      </c>
      <c r="BA22" s="199">
        <v>162288.57999999999</v>
      </c>
      <c r="BB22" s="272">
        <v>380000</v>
      </c>
      <c r="BC22" s="273">
        <f t="shared" si="33"/>
        <v>542288.57999999996</v>
      </c>
      <c r="BD22" s="67" t="s">
        <v>143</v>
      </c>
      <c r="BE22" s="213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9">
        <f t="shared" si="24"/>
        <v>1383808.4200000002</v>
      </c>
      <c r="BP22" s="99">
        <v>19000</v>
      </c>
      <c r="BQ22" s="99">
        <v>0</v>
      </c>
      <c r="BR22" s="46"/>
      <c r="BS22" s="229">
        <v>112880</v>
      </c>
      <c r="BT22" s="45"/>
      <c r="BU22" s="45"/>
      <c r="BV22" s="229">
        <v>0</v>
      </c>
      <c r="BW22" s="229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7">
        <v>30000</v>
      </c>
      <c r="CI22" s="100">
        <v>0</v>
      </c>
      <c r="CJ22" s="177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/>
      <c r="CY22" s="100"/>
      <c r="CZ22" s="100"/>
      <c r="DA22" s="100"/>
      <c r="DB22" s="233"/>
      <c r="DC22" s="46"/>
      <c r="DD22" s="100"/>
      <c r="DE22" s="100"/>
      <c r="DF22" s="100"/>
      <c r="DG22" s="100"/>
      <c r="DH22" s="100"/>
      <c r="DI22" s="100"/>
      <c r="DJ22" s="100"/>
      <c r="DK22" s="233"/>
      <c r="DL22" s="100"/>
      <c r="DM22" s="100"/>
      <c r="DN22" s="100"/>
      <c r="DO22" s="100"/>
      <c r="DP22" s="100"/>
      <c r="DQ22" s="213"/>
      <c r="DR22" s="233"/>
      <c r="DS22" s="100"/>
      <c r="DT22" s="100"/>
      <c r="DU22" s="100"/>
      <c r="DV22" s="213"/>
      <c r="DW22" s="100"/>
      <c r="DX22" s="100"/>
      <c r="DY22" s="100"/>
      <c r="DZ22" s="100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90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3293107.55</v>
      </c>
      <c r="FO22" s="46"/>
      <c r="FP22" s="46"/>
      <c r="FQ22" s="33">
        <v>735030.45</v>
      </c>
      <c r="FR22" s="174">
        <v>295131.5</v>
      </c>
      <c r="FS22" s="33"/>
      <c r="FT22" s="33">
        <v>2262945.5999999996</v>
      </c>
      <c r="FU22" s="209">
        <f t="shared" si="25"/>
        <v>0</v>
      </c>
      <c r="FV22" s="234"/>
      <c r="FW22" s="234"/>
      <c r="FX22" s="174"/>
      <c r="FY22" s="32">
        <f t="shared" si="26"/>
        <v>2495374.7599999998</v>
      </c>
      <c r="FZ22" s="276"/>
      <c r="GA22" s="174">
        <v>0</v>
      </c>
      <c r="GB22" s="208">
        <v>2495374.7599999998</v>
      </c>
      <c r="GC22" s="174"/>
      <c r="GD22" s="174"/>
      <c r="GE22" s="45" t="s">
        <v>143</v>
      </c>
      <c r="GF22" s="38">
        <f t="shared" si="2"/>
        <v>7738430.3599999994</v>
      </c>
      <c r="GG22" s="38"/>
      <c r="GH22" s="37"/>
      <c r="GI22" s="37"/>
      <c r="GJ22" s="78"/>
      <c r="GK22" s="40">
        <f t="shared" si="27"/>
        <v>1683460</v>
      </c>
      <c r="GL22" s="98"/>
      <c r="GM22" s="98"/>
      <c r="GN22" s="98"/>
      <c r="GO22" s="98"/>
      <c r="GP22" s="111">
        <f t="shared" si="28"/>
        <v>0</v>
      </c>
      <c r="GQ22" s="33">
        <v>1683460</v>
      </c>
      <c r="GR22" s="98"/>
      <c r="GS22" s="262"/>
      <c r="GT22" s="98"/>
      <c r="GU22" s="32"/>
      <c r="GV22" s="32">
        <v>2280000</v>
      </c>
      <c r="GW22" s="32">
        <v>688560</v>
      </c>
      <c r="GX22" s="32">
        <v>0</v>
      </c>
      <c r="GY22" s="32">
        <v>0</v>
      </c>
      <c r="GZ22" s="32"/>
      <c r="HA22" s="33"/>
      <c r="HB22" s="32"/>
      <c r="HC22" s="32"/>
      <c r="HD22" s="18"/>
      <c r="HE22" s="67" t="s">
        <v>143</v>
      </c>
      <c r="HF22" s="34">
        <f t="shared" si="29"/>
        <v>8697299.9199999999</v>
      </c>
      <c r="HG22" s="34">
        <f t="shared" si="30"/>
        <v>44088904.279999994</v>
      </c>
    </row>
    <row r="23" spans="1:215" ht="15" customHeight="1">
      <c r="A23" s="18">
        <v>24</v>
      </c>
      <c r="B23" s="45" t="s">
        <v>144</v>
      </c>
      <c r="C23" s="97"/>
      <c r="D23" s="98">
        <f t="shared" si="3"/>
        <v>6836589.3599999994</v>
      </c>
      <c r="E23" s="98">
        <f t="shared" si="0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14285</v>
      </c>
      <c r="K23" s="99">
        <f t="shared" si="6"/>
        <v>26378</v>
      </c>
      <c r="L23" s="135">
        <f t="shared" si="7"/>
        <v>2409.3000000000002</v>
      </c>
      <c r="M23" s="135"/>
      <c r="N23" s="135">
        <f t="shared" si="8"/>
        <v>352730.24</v>
      </c>
      <c r="O23" s="136">
        <f t="shared" si="9"/>
        <v>7232391.8999999994</v>
      </c>
      <c r="P23" s="18"/>
      <c r="Q23" s="135">
        <f t="shared" si="10"/>
        <v>335625</v>
      </c>
      <c r="R23" s="32">
        <v>335625</v>
      </c>
      <c r="S23" s="135">
        <v>16224336</v>
      </c>
      <c r="T23" s="135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84">
        <f t="shared" si="13"/>
        <v>28692101.899999999</v>
      </c>
      <c r="Z23" s="45" t="s">
        <v>144</v>
      </c>
      <c r="AA23" s="100">
        <f t="shared" si="14"/>
        <v>1199994.82</v>
      </c>
      <c r="AB23" s="101">
        <f t="shared" si="15"/>
        <v>1296503</v>
      </c>
      <c r="AC23" s="177">
        <f t="shared" si="16"/>
        <v>1200000</v>
      </c>
      <c r="AD23" s="177">
        <f t="shared" si="17"/>
        <v>362400</v>
      </c>
      <c r="AE23" s="34">
        <f t="shared" si="18"/>
        <v>0</v>
      </c>
      <c r="AF23">
        <f t="shared" si="19"/>
        <v>7672012.0499999998</v>
      </c>
      <c r="AG23" s="46">
        <v>180000</v>
      </c>
      <c r="AH23" s="104">
        <f t="shared" si="20"/>
        <v>11910909.870000001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40993011.769999996</v>
      </c>
      <c r="AR23" s="67" t="s">
        <v>144</v>
      </c>
      <c r="AS23" s="150"/>
      <c r="AT23" s="67"/>
      <c r="AU23" s="67"/>
      <c r="AV23" s="31">
        <f t="shared" si="23"/>
        <v>0</v>
      </c>
      <c r="AW23" s="255"/>
      <c r="AX23" s="67"/>
      <c r="AY23" s="255"/>
      <c r="AZ23" s="258"/>
      <c r="BA23" s="199">
        <v>14656.89</v>
      </c>
      <c r="BB23" s="272"/>
      <c r="BC23" s="273">
        <f t="shared" si="33"/>
        <v>14656.89</v>
      </c>
      <c r="BD23" s="67" t="s">
        <v>144</v>
      </c>
      <c r="BE23" s="213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9">
        <f t="shared" si="24"/>
        <v>623367.52</v>
      </c>
      <c r="BP23" s="99">
        <v>1401093</v>
      </c>
      <c r="BQ23" s="99">
        <v>0</v>
      </c>
      <c r="BR23" s="46"/>
      <c r="BS23" s="229">
        <v>225870</v>
      </c>
      <c r="BT23" s="45"/>
      <c r="BU23" s="45"/>
      <c r="BV23" s="229">
        <v>0</v>
      </c>
      <c r="BW23" s="229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7">
        <v>30000</v>
      </c>
      <c r="CI23" s="100">
        <v>0</v>
      </c>
      <c r="CJ23" s="177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/>
      <c r="CY23" s="100"/>
      <c r="CZ23" s="100"/>
      <c r="DA23" s="100"/>
      <c r="DB23" s="233"/>
      <c r="DC23" s="46"/>
      <c r="DD23" s="100"/>
      <c r="DE23" s="100"/>
      <c r="DF23" s="100"/>
      <c r="DG23" s="100"/>
      <c r="DH23" s="100"/>
      <c r="DI23" s="100"/>
      <c r="DJ23" s="100"/>
      <c r="DK23" s="233"/>
      <c r="DL23" s="100"/>
      <c r="DM23" s="100"/>
      <c r="DN23" s="100"/>
      <c r="DO23" s="100"/>
      <c r="DP23" s="100"/>
      <c r="DQ23" s="213"/>
      <c r="DR23" s="233"/>
      <c r="DS23" s="100"/>
      <c r="DT23" s="100"/>
      <c r="DU23" s="100"/>
      <c r="DV23" s="213"/>
      <c r="DW23" s="100"/>
      <c r="DX23" s="100"/>
      <c r="DY23" s="100"/>
      <c r="DZ23" s="100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90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2446144.5299999998</v>
      </c>
      <c r="FO23" s="46"/>
      <c r="FP23" s="46"/>
      <c r="FQ23" s="33">
        <v>384602.4</v>
      </c>
      <c r="FR23" s="174">
        <v>617875.5</v>
      </c>
      <c r="FS23" s="33"/>
      <c r="FT23" s="33">
        <v>1443666.63</v>
      </c>
      <c r="FU23" s="209">
        <f t="shared" si="25"/>
        <v>1199994.82</v>
      </c>
      <c r="FV23" s="234"/>
      <c r="FW23" s="234"/>
      <c r="FX23" s="174">
        <f>1200000-5.18</f>
        <v>1199994.82</v>
      </c>
      <c r="FY23" s="32">
        <f t="shared" si="26"/>
        <v>7672012.0499999998</v>
      </c>
      <c r="FZ23" s="276"/>
      <c r="GA23" s="174">
        <v>0</v>
      </c>
      <c r="GB23" s="208">
        <f>7749682.96-77670.91</f>
        <v>7672012.0499999998</v>
      </c>
      <c r="GC23" s="174"/>
      <c r="GD23" s="174"/>
      <c r="GE23" s="49" t="s">
        <v>144</v>
      </c>
      <c r="GF23" s="38">
        <f t="shared" si="2"/>
        <v>10890915.050000001</v>
      </c>
      <c r="GG23" s="38"/>
      <c r="GH23" s="37"/>
      <c r="GI23" s="37"/>
      <c r="GJ23" s="78"/>
      <c r="GK23" s="40">
        <f t="shared" si="27"/>
        <v>1296503</v>
      </c>
      <c r="GL23" s="98"/>
      <c r="GM23" s="98"/>
      <c r="GN23" s="98"/>
      <c r="GO23" s="98"/>
      <c r="GP23" s="111">
        <f t="shared" si="28"/>
        <v>0</v>
      </c>
      <c r="GQ23" s="33">
        <v>909653</v>
      </c>
      <c r="GR23" s="98"/>
      <c r="GS23" s="262">
        <v>386850</v>
      </c>
      <c r="GT23" s="98"/>
      <c r="GU23" s="32"/>
      <c r="GV23" s="32">
        <v>1200000</v>
      </c>
      <c r="GW23" s="32">
        <v>362400</v>
      </c>
      <c r="GX23" s="32">
        <v>0</v>
      </c>
      <c r="GY23" s="32">
        <v>0</v>
      </c>
      <c r="GZ23" s="32"/>
      <c r="HA23" s="33"/>
      <c r="HB23" s="32"/>
      <c r="HC23" s="32"/>
      <c r="HD23" s="18"/>
      <c r="HE23" s="67" t="s">
        <v>144</v>
      </c>
      <c r="HF23" s="34">
        <f t="shared" si="29"/>
        <v>9211447.5999999996</v>
      </c>
      <c r="HG23" s="34">
        <f t="shared" si="30"/>
        <v>40993011.769999996</v>
      </c>
    </row>
    <row r="24" spans="1:215" ht="15" customHeight="1">
      <c r="A24" s="18">
        <v>25</v>
      </c>
      <c r="B24" s="45" t="s">
        <v>145</v>
      </c>
      <c r="C24" s="97"/>
      <c r="D24" s="98">
        <f t="shared" si="3"/>
        <v>4166050.2599999993</v>
      </c>
      <c r="E24" s="98">
        <f t="shared" si="0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1745.48</v>
      </c>
      <c r="M24" s="135"/>
      <c r="N24" s="135">
        <f t="shared" si="8"/>
        <v>503287.56</v>
      </c>
      <c r="O24" s="136">
        <f t="shared" si="9"/>
        <v>4676345.2999999989</v>
      </c>
      <c r="P24" s="18"/>
      <c r="Q24" s="135">
        <f t="shared" si="10"/>
        <v>389625</v>
      </c>
      <c r="R24" s="32">
        <v>389625</v>
      </c>
      <c r="S24" s="135">
        <v>15237925</v>
      </c>
      <c r="T24" s="135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84">
        <f t="shared" si="13"/>
        <v>24905749.299999997</v>
      </c>
      <c r="Z24" s="45" t="s">
        <v>145</v>
      </c>
      <c r="AA24" s="100">
        <f t="shared" si="14"/>
        <v>0</v>
      </c>
      <c r="AB24" s="101">
        <f t="shared" si="15"/>
        <v>904991.67999999993</v>
      </c>
      <c r="AC24" s="177">
        <f t="shared" si="16"/>
        <v>1080000</v>
      </c>
      <c r="AD24" s="177">
        <f t="shared" si="17"/>
        <v>326160</v>
      </c>
      <c r="AE24" s="34">
        <f t="shared" si="18"/>
        <v>0</v>
      </c>
      <c r="AF24">
        <f t="shared" si="19"/>
        <v>11195476.6</v>
      </c>
      <c r="AG24" s="46">
        <v>153000</v>
      </c>
      <c r="AH24" s="104">
        <f t="shared" si="20"/>
        <v>13659628.279999999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39663807.579999998</v>
      </c>
      <c r="AR24" s="67" t="s">
        <v>145</v>
      </c>
      <c r="AS24" s="151"/>
      <c r="AT24" s="67"/>
      <c r="AU24" s="67"/>
      <c r="AV24" s="31">
        <f t="shared" si="23"/>
        <v>0</v>
      </c>
      <c r="AW24" s="255"/>
      <c r="AX24" s="67"/>
      <c r="AY24" s="255">
        <v>478658.16</v>
      </c>
      <c r="AZ24" s="258"/>
      <c r="BA24" s="199">
        <v>119919.77</v>
      </c>
      <c r="BB24" s="272"/>
      <c r="BC24" s="273">
        <f t="shared" si="33"/>
        <v>598577.92999999993</v>
      </c>
      <c r="BD24" s="67" t="s">
        <v>145</v>
      </c>
      <c r="BE24" s="213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9">
        <f t="shared" si="24"/>
        <v>765228.76</v>
      </c>
      <c r="BP24" s="99">
        <v>1378800</v>
      </c>
      <c r="BQ24" s="99">
        <v>0</v>
      </c>
      <c r="BR24" s="46"/>
      <c r="BS24" s="229">
        <v>115045</v>
      </c>
      <c r="BT24" s="45"/>
      <c r="BU24" s="45"/>
      <c r="BV24" s="229"/>
      <c r="BW24" s="229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7">
        <v>34700</v>
      </c>
      <c r="CI24" s="100">
        <v>0</v>
      </c>
      <c r="CJ24" s="177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/>
      <c r="CY24" s="18"/>
      <c r="CZ24" s="18"/>
      <c r="DA24" s="18"/>
      <c r="DB24" s="233"/>
      <c r="DC24" s="33"/>
      <c r="DD24" s="18"/>
      <c r="DE24" s="18"/>
      <c r="DF24" s="18"/>
      <c r="DG24" s="18"/>
      <c r="DH24" s="18"/>
      <c r="DI24" s="18"/>
      <c r="DJ24" s="18"/>
      <c r="DK24" s="233"/>
      <c r="DL24" s="18"/>
      <c r="DM24" s="18"/>
      <c r="DN24" s="18"/>
      <c r="DO24" s="18"/>
      <c r="DP24" s="18"/>
      <c r="DQ24" s="213"/>
      <c r="DR24" s="233"/>
      <c r="DS24" s="18"/>
      <c r="DT24" s="18"/>
      <c r="DU24" s="18"/>
      <c r="DV24" s="213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0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1428002.3599999999</v>
      </c>
      <c r="FO24" s="46"/>
      <c r="FP24" s="46"/>
      <c r="FQ24" s="33">
        <v>236678.39999999999</v>
      </c>
      <c r="FR24" s="174">
        <v>325875</v>
      </c>
      <c r="FS24" s="33"/>
      <c r="FT24" s="33">
        <v>865448.95999999996</v>
      </c>
      <c r="FU24" s="209">
        <f t="shared" si="25"/>
        <v>0</v>
      </c>
      <c r="FV24" s="234"/>
      <c r="FW24" s="234"/>
      <c r="FX24" s="174"/>
      <c r="FY24" s="32">
        <f t="shared" si="26"/>
        <v>11195476.6</v>
      </c>
      <c r="FZ24" s="276"/>
      <c r="GA24" s="174">
        <v>250000</v>
      </c>
      <c r="GB24" s="208">
        <v>10945476.6</v>
      </c>
      <c r="GC24" s="174"/>
      <c r="GD24" s="174"/>
      <c r="GE24" s="49" t="s">
        <v>145</v>
      </c>
      <c r="GF24" s="38">
        <f t="shared" si="2"/>
        <v>13812628.279999999</v>
      </c>
      <c r="GG24" s="38"/>
      <c r="GH24" s="37"/>
      <c r="GI24" s="37"/>
      <c r="GJ24" s="78"/>
      <c r="GK24" s="40">
        <f t="shared" si="27"/>
        <v>904991.67999999993</v>
      </c>
      <c r="GL24" s="98"/>
      <c r="GM24" s="98"/>
      <c r="GN24" s="98"/>
      <c r="GO24" s="98"/>
      <c r="GP24" s="111">
        <f t="shared" si="28"/>
        <v>0</v>
      </c>
      <c r="GQ24" s="33">
        <v>516125</v>
      </c>
      <c r="GR24" s="98"/>
      <c r="GS24" s="262">
        <v>388866.68</v>
      </c>
      <c r="GT24" s="98"/>
      <c r="GU24" s="32"/>
      <c r="GV24" s="32">
        <v>1080000</v>
      </c>
      <c r="GW24" s="32">
        <v>326160</v>
      </c>
      <c r="GX24" s="32">
        <v>0</v>
      </c>
      <c r="GY24" s="32">
        <v>0</v>
      </c>
      <c r="GZ24" s="32"/>
      <c r="HA24" s="33"/>
      <c r="HB24" s="32"/>
      <c r="HC24" s="32"/>
      <c r="HD24" s="18"/>
      <c r="HE24" s="67" t="s">
        <v>145</v>
      </c>
      <c r="HF24" s="34">
        <f t="shared" si="29"/>
        <v>7062384.4999999991</v>
      </c>
      <c r="HG24" s="34">
        <f t="shared" si="30"/>
        <v>39663807.579999998</v>
      </c>
    </row>
    <row r="25" spans="1:215" ht="15" customHeight="1">
      <c r="A25" s="18">
        <v>26</v>
      </c>
      <c r="B25" s="45" t="s">
        <v>146</v>
      </c>
      <c r="C25" s="97"/>
      <c r="D25" s="98">
        <f t="shared" si="3"/>
        <v>6596896.9699999997</v>
      </c>
      <c r="E25" s="98">
        <f t="shared" si="0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802</v>
      </c>
      <c r="K25" s="99">
        <f t="shared" si="6"/>
        <v>11960</v>
      </c>
      <c r="L25" s="135">
        <f t="shared" si="7"/>
        <v>2136.31</v>
      </c>
      <c r="M25" s="135"/>
      <c r="N25" s="135">
        <f t="shared" si="8"/>
        <v>1451803.5699999998</v>
      </c>
      <c r="O25" s="136">
        <f t="shared" si="9"/>
        <v>8063598.8499999996</v>
      </c>
      <c r="P25" s="18"/>
      <c r="Q25" s="135">
        <f t="shared" si="10"/>
        <v>888875</v>
      </c>
      <c r="R25" s="32">
        <v>888875</v>
      </c>
      <c r="S25" s="135">
        <v>27924473</v>
      </c>
      <c r="T25" s="135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84">
        <f t="shared" si="13"/>
        <v>45310137.850000001</v>
      </c>
      <c r="Z25" s="45" t="s">
        <v>146</v>
      </c>
      <c r="AA25" s="100">
        <f t="shared" si="14"/>
        <v>0</v>
      </c>
      <c r="AB25" s="101">
        <f t="shared" si="15"/>
        <v>1590913</v>
      </c>
      <c r="AC25" s="177">
        <f t="shared" si="16"/>
        <v>2049977.73</v>
      </c>
      <c r="AD25" s="177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04">
        <f t="shared" si="20"/>
        <v>4547984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52710931.850000001</v>
      </c>
      <c r="AR25" s="67" t="s">
        <v>146</v>
      </c>
      <c r="AS25" s="151"/>
      <c r="AT25" s="67"/>
      <c r="AU25" s="67"/>
      <c r="AV25" s="31">
        <f t="shared" si="23"/>
        <v>0</v>
      </c>
      <c r="AW25" s="254"/>
      <c r="AX25" s="67"/>
      <c r="AY25" s="254"/>
      <c r="AZ25" s="257"/>
      <c r="BA25" s="199">
        <v>217732.43</v>
      </c>
      <c r="BB25" s="272"/>
      <c r="BC25" s="273">
        <f t="shared" si="33"/>
        <v>217732.43</v>
      </c>
      <c r="BD25" s="67" t="s">
        <v>146</v>
      </c>
      <c r="BE25" s="213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9">
        <f t="shared" si="24"/>
        <v>1956423.1399999997</v>
      </c>
      <c r="BP25" s="99">
        <v>52112.289999999994</v>
      </c>
      <c r="BQ25" s="99">
        <v>0</v>
      </c>
      <c r="BR25" s="33"/>
      <c r="BS25" s="229">
        <v>981865</v>
      </c>
      <c r="BT25" s="45"/>
      <c r="BU25" s="45"/>
      <c r="BV25" s="229">
        <v>150000</v>
      </c>
      <c r="BW25" s="229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7">
        <v>141000</v>
      </c>
      <c r="CI25" s="18">
        <v>0</v>
      </c>
      <c r="CJ25" s="177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/>
      <c r="CY25" s="18"/>
      <c r="CZ25" s="18"/>
      <c r="DA25" s="18"/>
      <c r="DB25" s="233"/>
      <c r="DC25" s="33"/>
      <c r="DD25" s="18"/>
      <c r="DE25" s="33"/>
      <c r="DF25" s="33"/>
      <c r="DG25" s="33"/>
      <c r="DH25" s="33"/>
      <c r="DI25" s="33"/>
      <c r="DJ25" s="18"/>
      <c r="DK25" s="233"/>
      <c r="DL25" s="18"/>
      <c r="DM25" s="18"/>
      <c r="DN25" s="18"/>
      <c r="DO25" s="18"/>
      <c r="DP25" s="18"/>
      <c r="DQ25" s="213"/>
      <c r="DR25" s="233"/>
      <c r="DS25" s="18"/>
      <c r="DT25" s="18"/>
      <c r="DU25" s="18"/>
      <c r="DV25" s="213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0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2507133.2800000003</v>
      </c>
      <c r="FO25" s="46"/>
      <c r="FP25" s="46"/>
      <c r="FQ25" s="33"/>
      <c r="FR25" s="174">
        <v>408628.5</v>
      </c>
      <c r="FS25" s="33"/>
      <c r="FT25" s="33">
        <v>2098504.7800000003</v>
      </c>
      <c r="FU25" s="209">
        <f t="shared" si="25"/>
        <v>0</v>
      </c>
      <c r="FV25" s="234"/>
      <c r="FW25" s="234"/>
      <c r="FX25" s="174"/>
      <c r="FY25" s="32">
        <f t="shared" si="26"/>
        <v>0</v>
      </c>
      <c r="FZ25" s="276"/>
      <c r="GA25" s="174">
        <v>0</v>
      </c>
      <c r="GB25" s="208">
        <v>0</v>
      </c>
      <c r="GC25" s="174"/>
      <c r="GD25" s="174"/>
      <c r="GE25" s="45" t="s">
        <v>146</v>
      </c>
      <c r="GF25" s="38">
        <f t="shared" si="2"/>
        <v>4835984</v>
      </c>
      <c r="GG25" s="38"/>
      <c r="GH25" s="37"/>
      <c r="GI25" s="37"/>
      <c r="GJ25" s="78"/>
      <c r="GK25" s="40">
        <f t="shared" si="27"/>
        <v>1590913</v>
      </c>
      <c r="GL25" s="98"/>
      <c r="GM25" s="98"/>
      <c r="GN25" s="98"/>
      <c r="GO25" s="98"/>
      <c r="GP25" s="111">
        <f t="shared" si="28"/>
        <v>0</v>
      </c>
      <c r="GQ25" s="33">
        <v>1216273</v>
      </c>
      <c r="GR25" s="98"/>
      <c r="GS25" s="262">
        <v>374640</v>
      </c>
      <c r="GT25" s="98"/>
      <c r="GU25" s="32"/>
      <c r="GV25" s="32">
        <v>1800000</v>
      </c>
      <c r="GW25" s="32">
        <v>543600</v>
      </c>
      <c r="GX25" s="32">
        <v>189977.73</v>
      </c>
      <c r="GY25" s="32">
        <v>57373.26999999999</v>
      </c>
      <c r="GZ25" s="32">
        <v>60000</v>
      </c>
      <c r="HA25" s="33">
        <v>18120</v>
      </c>
      <c r="HB25" s="32"/>
      <c r="HC25" s="32"/>
      <c r="HD25" s="18"/>
      <c r="HE25" s="67" t="s">
        <v>146</v>
      </c>
      <c r="HF25" s="34">
        <f t="shared" si="29"/>
        <v>13381298.539999999</v>
      </c>
      <c r="HG25" s="34">
        <f t="shared" si="30"/>
        <v>52710931.850000001</v>
      </c>
    </row>
    <row r="26" spans="1:215" ht="15" customHeight="1">
      <c r="A26" s="18">
        <v>27</v>
      </c>
      <c r="B26" s="45" t="s">
        <v>147</v>
      </c>
      <c r="C26" s="97"/>
      <c r="D26" s="98">
        <f t="shared" si="3"/>
        <v>5558009.3200000003</v>
      </c>
      <c r="E26" s="98">
        <f t="shared" si="0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5320</v>
      </c>
      <c r="L26" s="135">
        <f t="shared" si="7"/>
        <v>3036.29</v>
      </c>
      <c r="M26" s="135"/>
      <c r="N26" s="135">
        <f t="shared" si="8"/>
        <v>278793.70999999996</v>
      </c>
      <c r="O26" s="136">
        <f t="shared" si="9"/>
        <v>5845159.3200000003</v>
      </c>
      <c r="P26" s="18"/>
      <c r="Q26" s="135">
        <f t="shared" si="10"/>
        <v>355000</v>
      </c>
      <c r="R26" s="32">
        <v>355000</v>
      </c>
      <c r="S26" s="135">
        <v>14940240</v>
      </c>
      <c r="T26" s="135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84">
        <f t="shared" si="13"/>
        <v>25652351.32</v>
      </c>
      <c r="Z26" s="45" t="s">
        <v>147</v>
      </c>
      <c r="AA26" s="100">
        <f t="shared" si="14"/>
        <v>0</v>
      </c>
      <c r="AB26" s="101">
        <f t="shared" si="15"/>
        <v>1224486</v>
      </c>
      <c r="AC26" s="177">
        <f t="shared" si="16"/>
        <v>1080000</v>
      </c>
      <c r="AD26" s="177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04">
        <f t="shared" si="20"/>
        <v>2828646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28602997.32</v>
      </c>
      <c r="AR26" s="67" t="s">
        <v>147</v>
      </c>
      <c r="AS26" s="88"/>
      <c r="AT26" s="67"/>
      <c r="AU26" s="67"/>
      <c r="AV26" s="31">
        <f t="shared" si="23"/>
        <v>0</v>
      </c>
      <c r="AW26" s="256"/>
      <c r="AX26" s="67"/>
      <c r="AY26" s="256">
        <v>454129.78</v>
      </c>
      <c r="AZ26" s="259">
        <v>599000</v>
      </c>
      <c r="BA26" s="199">
        <v>51270.67</v>
      </c>
      <c r="BB26" s="272"/>
      <c r="BC26" s="273">
        <f t="shared" si="33"/>
        <v>1104400.45</v>
      </c>
      <c r="BD26" s="67" t="s">
        <v>147</v>
      </c>
      <c r="BE26" s="213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9">
        <f t="shared" si="24"/>
        <v>513782.39999999991</v>
      </c>
      <c r="BP26" s="99">
        <v>1050000</v>
      </c>
      <c r="BQ26" s="99">
        <v>0</v>
      </c>
      <c r="BR26" s="33"/>
      <c r="BS26" s="229">
        <v>35275</v>
      </c>
      <c r="BT26" s="45"/>
      <c r="BU26" s="45"/>
      <c r="BV26" s="229">
        <v>15200</v>
      </c>
      <c r="BW26" s="229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7">
        <v>30000</v>
      </c>
      <c r="CI26" s="18">
        <v>0</v>
      </c>
      <c r="CJ26" s="177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/>
      <c r="CY26" s="18"/>
      <c r="CZ26" s="18"/>
      <c r="DA26" s="18"/>
      <c r="DB26" s="233"/>
      <c r="DC26" s="33"/>
      <c r="DD26" s="18"/>
      <c r="DE26" s="18"/>
      <c r="DF26" s="18"/>
      <c r="DG26" s="18"/>
      <c r="DH26" s="18"/>
      <c r="DI26" s="18"/>
      <c r="DJ26" s="18"/>
      <c r="DK26" s="233"/>
      <c r="DL26" s="18"/>
      <c r="DM26" s="18"/>
      <c r="DN26" s="18"/>
      <c r="DO26" s="18"/>
      <c r="DP26" s="18"/>
      <c r="DQ26" s="213"/>
      <c r="DR26" s="233"/>
      <c r="DS26" s="18"/>
      <c r="DT26" s="18"/>
      <c r="DU26" s="18"/>
      <c r="DV26" s="213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0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1829819.52</v>
      </c>
      <c r="FO26" s="46"/>
      <c r="FP26" s="46"/>
      <c r="FQ26" s="33">
        <v>384602.4</v>
      </c>
      <c r="FR26" s="174">
        <v>317461</v>
      </c>
      <c r="FS26" s="33"/>
      <c r="FT26" s="33">
        <v>1127756.1200000001</v>
      </c>
      <c r="FU26" s="209">
        <f t="shared" si="25"/>
        <v>0</v>
      </c>
      <c r="FV26" s="234"/>
      <c r="FW26" s="234"/>
      <c r="FX26" s="174"/>
      <c r="FY26" s="32">
        <f t="shared" si="26"/>
        <v>0</v>
      </c>
      <c r="FZ26" s="276"/>
      <c r="GA26" s="174">
        <v>0</v>
      </c>
      <c r="GB26" s="208">
        <v>0</v>
      </c>
      <c r="GC26" s="174"/>
      <c r="GD26" s="174"/>
      <c r="GE26" s="45" t="s">
        <v>147</v>
      </c>
      <c r="GF26" s="38">
        <f t="shared" si="2"/>
        <v>3026646</v>
      </c>
      <c r="GG26" s="38"/>
      <c r="GH26" s="37"/>
      <c r="GI26" s="37"/>
      <c r="GJ26" s="78"/>
      <c r="GK26" s="40">
        <f t="shared" si="27"/>
        <v>1224486</v>
      </c>
      <c r="GL26" s="98"/>
      <c r="GM26" s="98"/>
      <c r="GN26" s="98"/>
      <c r="GO26" s="98"/>
      <c r="GP26" s="111">
        <f t="shared" si="28"/>
        <v>0</v>
      </c>
      <c r="GQ26" s="33">
        <v>835486</v>
      </c>
      <c r="GR26" s="98"/>
      <c r="GS26" s="262">
        <v>389000</v>
      </c>
      <c r="GT26" s="98"/>
      <c r="GU26" s="32"/>
      <c r="GV26" s="32">
        <v>1080000</v>
      </c>
      <c r="GW26" s="32">
        <v>326160</v>
      </c>
      <c r="GX26" s="32">
        <v>0</v>
      </c>
      <c r="GY26" s="32">
        <v>0</v>
      </c>
      <c r="GZ26" s="32"/>
      <c r="HA26" s="33"/>
      <c r="HB26" s="32"/>
      <c r="HC26" s="32"/>
      <c r="HD26" s="18"/>
      <c r="HE26" s="67" t="s">
        <v>147</v>
      </c>
      <c r="HF26" s="34">
        <f t="shared" si="29"/>
        <v>7538289.0300000003</v>
      </c>
      <c r="HG26" s="34">
        <f t="shared" si="30"/>
        <v>28602997.32</v>
      </c>
    </row>
    <row r="27" spans="1:215" ht="15" customHeight="1">
      <c r="A27" s="18">
        <v>28</v>
      </c>
      <c r="B27" s="45" t="s">
        <v>148</v>
      </c>
      <c r="C27" s="97"/>
      <c r="D27" s="98">
        <f t="shared" si="3"/>
        <v>1267539.22</v>
      </c>
      <c r="E27" s="98">
        <f t="shared" si="0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1350.6100000000001</v>
      </c>
      <c r="M27" s="135"/>
      <c r="N27" s="135">
        <f t="shared" si="8"/>
        <v>223270.42000000004</v>
      </c>
      <c r="O27" s="136">
        <f t="shared" si="9"/>
        <v>1492160.25</v>
      </c>
      <c r="P27" s="18"/>
      <c r="Q27" s="135">
        <f t="shared" si="10"/>
        <v>125625</v>
      </c>
      <c r="R27" s="32">
        <v>125625</v>
      </c>
      <c r="S27" s="135">
        <v>10953129</v>
      </c>
      <c r="T27" s="135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84">
        <f t="shared" si="13"/>
        <v>15878759.25</v>
      </c>
      <c r="Z27" s="45" t="s">
        <v>148</v>
      </c>
      <c r="AA27" s="100">
        <f t="shared" si="14"/>
        <v>0</v>
      </c>
      <c r="AB27" s="101">
        <f t="shared" si="15"/>
        <v>692634</v>
      </c>
      <c r="AC27" s="177">
        <f t="shared" si="16"/>
        <v>1329977.73</v>
      </c>
      <c r="AD27" s="177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04">
        <f t="shared" si="20"/>
        <v>2532265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18411024.25</v>
      </c>
      <c r="AR27" s="67" t="s">
        <v>148</v>
      </c>
      <c r="AS27" s="88"/>
      <c r="AT27" s="67"/>
      <c r="AU27" s="67"/>
      <c r="AV27" s="31">
        <f t="shared" si="23"/>
        <v>0</v>
      </c>
      <c r="AW27" s="256"/>
      <c r="AX27" s="67"/>
      <c r="AY27" s="256">
        <v>265501.61</v>
      </c>
      <c r="AZ27" s="259"/>
      <c r="BA27" s="199">
        <v>12978.43</v>
      </c>
      <c r="BB27" s="272"/>
      <c r="BC27" s="273">
        <f t="shared" si="33"/>
        <v>278480.03999999998</v>
      </c>
      <c r="BD27" s="67" t="s">
        <v>148</v>
      </c>
      <c r="BE27" s="213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9">
        <f t="shared" si="24"/>
        <v>340277.24000000005</v>
      </c>
      <c r="BP27" s="99">
        <v>225000</v>
      </c>
      <c r="BQ27" s="99">
        <v>34940.22</v>
      </c>
      <c r="BR27" s="33"/>
      <c r="BS27" s="229">
        <v>0</v>
      </c>
      <c r="BT27" s="49"/>
      <c r="BU27" s="49"/>
      <c r="BV27" s="229">
        <v>0</v>
      </c>
      <c r="BW27" s="229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7">
        <v>0</v>
      </c>
      <c r="CI27" s="18">
        <v>0</v>
      </c>
      <c r="CJ27" s="177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/>
      <c r="CY27" s="18"/>
      <c r="CZ27" s="18"/>
      <c r="DA27" s="18"/>
      <c r="DB27" s="233"/>
      <c r="DC27" s="33"/>
      <c r="DD27" s="18"/>
      <c r="DE27" s="18"/>
      <c r="DF27" s="18"/>
      <c r="DG27" s="18"/>
      <c r="DH27" s="18"/>
      <c r="DI27" s="18"/>
      <c r="DJ27" s="18"/>
      <c r="DK27" s="233"/>
      <c r="DL27" s="18"/>
      <c r="DM27" s="18"/>
      <c r="DN27" s="18"/>
      <c r="DO27" s="18"/>
      <c r="DP27" s="18"/>
      <c r="DQ27" s="213"/>
      <c r="DR27" s="233"/>
      <c r="DS27" s="18"/>
      <c r="DT27" s="18"/>
      <c r="DU27" s="18"/>
      <c r="DV27" s="213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0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532150.74</v>
      </c>
      <c r="FO27" s="46"/>
      <c r="FP27" s="46"/>
      <c r="FQ27" s="33">
        <v>147924</v>
      </c>
      <c r="FR27" s="174">
        <v>0</v>
      </c>
      <c r="FS27" s="33"/>
      <c r="FT27" s="33">
        <v>384226.74000000005</v>
      </c>
      <c r="FU27" s="209">
        <f t="shared" si="25"/>
        <v>0</v>
      </c>
      <c r="FV27" s="234"/>
      <c r="FW27" s="234"/>
      <c r="FX27" s="174"/>
      <c r="FY27" s="32">
        <f t="shared" si="26"/>
        <v>0</v>
      </c>
      <c r="FZ27" s="276"/>
      <c r="GA27" s="174">
        <v>0</v>
      </c>
      <c r="GB27" s="208">
        <v>0</v>
      </c>
      <c r="GC27" s="174"/>
      <c r="GD27" s="174"/>
      <c r="GE27" s="49" t="s">
        <v>148</v>
      </c>
      <c r="GF27" s="38">
        <f t="shared" si="2"/>
        <v>2640265</v>
      </c>
      <c r="GG27" s="38"/>
      <c r="GH27" s="37"/>
      <c r="GI27" s="37"/>
      <c r="GJ27" s="78"/>
      <c r="GK27" s="40">
        <f t="shared" si="27"/>
        <v>692634</v>
      </c>
      <c r="GL27" s="18"/>
      <c r="GM27" s="98"/>
      <c r="GN27" s="98"/>
      <c r="GO27" s="98"/>
      <c r="GP27" s="111">
        <f t="shared" si="28"/>
        <v>0</v>
      </c>
      <c r="GQ27" s="33">
        <v>307634</v>
      </c>
      <c r="GR27" s="98"/>
      <c r="GS27" s="262">
        <v>385000</v>
      </c>
      <c r="GT27" s="98"/>
      <c r="GU27" s="32"/>
      <c r="GV27" s="32">
        <v>1080000</v>
      </c>
      <c r="GW27" s="32">
        <v>326160</v>
      </c>
      <c r="GX27" s="32">
        <v>189977.73</v>
      </c>
      <c r="GY27" s="32">
        <v>57373.26999999999</v>
      </c>
      <c r="GZ27" s="32">
        <v>60000</v>
      </c>
      <c r="HA27" s="33">
        <v>18120</v>
      </c>
      <c r="HB27" s="32"/>
      <c r="HC27" s="32"/>
      <c r="HD27" s="18"/>
      <c r="HE27" s="67" t="s">
        <v>148</v>
      </c>
      <c r="HF27" s="34">
        <f t="shared" si="29"/>
        <v>2309068.64</v>
      </c>
      <c r="HG27" s="34">
        <f t="shared" si="30"/>
        <v>18411024.25</v>
      </c>
    </row>
    <row r="28" spans="1:215" ht="15" customHeight="1">
      <c r="A28" s="18">
        <v>29</v>
      </c>
      <c r="B28" s="45" t="s">
        <v>149</v>
      </c>
      <c r="C28" s="97"/>
      <c r="D28" s="98">
        <f t="shared" si="3"/>
        <v>5878382.6299999999</v>
      </c>
      <c r="E28" s="98">
        <f t="shared" si="0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10840</v>
      </c>
      <c r="L28" s="135">
        <f t="shared" si="7"/>
        <v>1881.72</v>
      </c>
      <c r="M28" s="135"/>
      <c r="N28" s="135">
        <f t="shared" si="8"/>
        <v>431296.51999999996</v>
      </c>
      <c r="O28" s="136">
        <f t="shared" si="9"/>
        <v>6488331.8699999992</v>
      </c>
      <c r="P28" s="18"/>
      <c r="Q28" s="135">
        <f t="shared" si="10"/>
        <v>547375</v>
      </c>
      <c r="R28" s="32">
        <v>547375</v>
      </c>
      <c r="S28" s="135">
        <v>19999187</v>
      </c>
      <c r="T28" s="135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84">
        <f t="shared" si="13"/>
        <v>33074647.869999997</v>
      </c>
      <c r="Z28" s="45" t="s">
        <v>149</v>
      </c>
      <c r="AA28" s="100">
        <f t="shared" si="14"/>
        <v>1597025.27</v>
      </c>
      <c r="AB28" s="101">
        <f t="shared" si="15"/>
        <v>6169026.9400000004</v>
      </c>
      <c r="AC28" s="177">
        <f t="shared" si="16"/>
        <v>1800000</v>
      </c>
      <c r="AD28" s="177">
        <f t="shared" si="17"/>
        <v>543600</v>
      </c>
      <c r="AE28" s="34">
        <f t="shared" si="18"/>
        <v>5381725.8199999994</v>
      </c>
      <c r="AF28">
        <f t="shared" si="19"/>
        <v>317337.08</v>
      </c>
      <c r="AG28" s="46">
        <v>270000</v>
      </c>
      <c r="AH28" s="104">
        <f t="shared" si="20"/>
        <v>16078715.110000001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49330362.979999997</v>
      </c>
      <c r="AR28" s="67" t="s">
        <v>149</v>
      </c>
      <c r="AS28" s="88"/>
      <c r="AT28" s="67"/>
      <c r="AU28" s="67"/>
      <c r="AV28" s="31">
        <f t="shared" si="23"/>
        <v>0</v>
      </c>
      <c r="AW28" s="256"/>
      <c r="AX28" s="67"/>
      <c r="AY28" s="256">
        <v>237654.78</v>
      </c>
      <c r="AZ28" s="259">
        <f>299000+10042950.26</f>
        <v>10341950.26</v>
      </c>
      <c r="BA28" s="199">
        <v>422017.91</v>
      </c>
      <c r="BB28" s="272">
        <v>0</v>
      </c>
      <c r="BC28" s="273">
        <f t="shared" si="33"/>
        <v>11001622.949999999</v>
      </c>
      <c r="BD28" s="67" t="s">
        <v>149</v>
      </c>
      <c r="BE28" s="213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9">
        <f t="shared" si="24"/>
        <v>754631.87999999989</v>
      </c>
      <c r="BP28" s="99">
        <v>1080000</v>
      </c>
      <c r="BQ28" s="99">
        <v>0</v>
      </c>
      <c r="BR28" s="33"/>
      <c r="BS28" s="229">
        <v>0</v>
      </c>
      <c r="BT28" s="45"/>
      <c r="BU28" s="45"/>
      <c r="BV28" s="229">
        <v>64325</v>
      </c>
      <c r="BW28" s="229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7">
        <v>117150</v>
      </c>
      <c r="CI28" s="18">
        <v>0</v>
      </c>
      <c r="CJ28" s="177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/>
      <c r="CY28" s="18"/>
      <c r="CZ28" s="18"/>
      <c r="DA28" s="18"/>
      <c r="DB28" s="233"/>
      <c r="DC28" s="33"/>
      <c r="DD28" s="18"/>
      <c r="DE28" s="18"/>
      <c r="DF28" s="18"/>
      <c r="DG28" s="18"/>
      <c r="DH28" s="18"/>
      <c r="DI28" s="18"/>
      <c r="DJ28" s="18"/>
      <c r="DK28" s="233"/>
      <c r="DL28" s="18"/>
      <c r="DM28" s="18"/>
      <c r="DN28" s="18"/>
      <c r="DO28" s="18"/>
      <c r="DP28" s="18"/>
      <c r="DQ28" s="213"/>
      <c r="DR28" s="233"/>
      <c r="DS28" s="18"/>
      <c r="DT28" s="18"/>
      <c r="DU28" s="18"/>
      <c r="DV28" s="213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0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2776053.47</v>
      </c>
      <c r="FO28" s="46"/>
      <c r="FP28" s="46"/>
      <c r="FQ28" s="33">
        <v>465960.6</v>
      </c>
      <c r="FR28" s="174">
        <v>0</v>
      </c>
      <c r="FS28" s="33"/>
      <c r="FT28" s="33">
        <v>2310092.87</v>
      </c>
      <c r="FU28" s="209">
        <f t="shared" si="25"/>
        <v>1597025.27</v>
      </c>
      <c r="FV28" s="234">
        <f>847837-84792</f>
        <v>763045</v>
      </c>
      <c r="FW28" s="234">
        <f>935915.39-101935.12</f>
        <v>833980.27</v>
      </c>
      <c r="FX28" s="174"/>
      <c r="FY28" s="32">
        <f t="shared" si="26"/>
        <v>317337.08</v>
      </c>
      <c r="FZ28" s="276"/>
      <c r="GA28" s="174">
        <v>0</v>
      </c>
      <c r="GB28" s="208">
        <v>0</v>
      </c>
      <c r="GC28" s="174"/>
      <c r="GD28" s="174">
        <v>317337.08</v>
      </c>
      <c r="GE28" s="45" t="s">
        <v>149</v>
      </c>
      <c r="GF28" s="38">
        <f t="shared" si="2"/>
        <v>14751689.840000002</v>
      </c>
      <c r="GG28" s="38"/>
      <c r="GH28" s="37"/>
      <c r="GI28" s="37"/>
      <c r="GJ28" s="78"/>
      <c r="GK28" s="40">
        <f t="shared" si="27"/>
        <v>6169026.9400000004</v>
      </c>
      <c r="GL28" s="98"/>
      <c r="GM28" s="98">
        <f>5381725.81+0.01</f>
        <v>5381725.8199999994</v>
      </c>
      <c r="GN28" s="226">
        <v>4574466.9400000004</v>
      </c>
      <c r="GO28" s="98"/>
      <c r="GP28" s="111">
        <f>GM28</f>
        <v>5381725.8199999994</v>
      </c>
      <c r="GQ28" s="33">
        <v>1205560</v>
      </c>
      <c r="GR28" s="98"/>
      <c r="GS28" s="262">
        <v>389000</v>
      </c>
      <c r="GT28" s="98"/>
      <c r="GU28" s="32"/>
      <c r="GV28" s="32">
        <v>1800000</v>
      </c>
      <c r="GW28" s="32">
        <v>543600</v>
      </c>
      <c r="GX28" s="32">
        <v>0</v>
      </c>
      <c r="GY28" s="32">
        <v>0</v>
      </c>
      <c r="GZ28" s="32"/>
      <c r="HA28" s="33"/>
      <c r="HB28" s="216"/>
      <c r="HC28" s="216"/>
      <c r="HD28" s="217"/>
      <c r="HE28" s="67" t="s">
        <v>149</v>
      </c>
      <c r="HF28" s="34">
        <f t="shared" si="29"/>
        <v>13203081.09</v>
      </c>
      <c r="HG28" s="34">
        <f t="shared" si="30"/>
        <v>49330362.979999997</v>
      </c>
    </row>
    <row r="29" spans="1:215" ht="15" customHeight="1">
      <c r="A29" s="18">
        <v>31</v>
      </c>
      <c r="B29" s="45" t="s">
        <v>150</v>
      </c>
      <c r="C29" s="97"/>
      <c r="D29" s="98">
        <f t="shared" si="3"/>
        <v>6172561.7300000004</v>
      </c>
      <c r="E29" s="98">
        <f t="shared" si="0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14088</v>
      </c>
      <c r="L29" s="135">
        <f t="shared" si="7"/>
        <v>1536.48</v>
      </c>
      <c r="M29" s="135"/>
      <c r="N29" s="135">
        <f t="shared" si="8"/>
        <v>455670.47999999992</v>
      </c>
      <c r="O29" s="136">
        <f t="shared" si="9"/>
        <v>6643856.6900000004</v>
      </c>
      <c r="P29" s="18"/>
      <c r="Q29" s="135">
        <f t="shared" si="10"/>
        <v>455625</v>
      </c>
      <c r="R29" s="32">
        <v>455625</v>
      </c>
      <c r="S29" s="135">
        <v>15474627</v>
      </c>
      <c r="T29" s="135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84">
        <f t="shared" si="13"/>
        <v>27247445.690000001</v>
      </c>
      <c r="Z29" s="45" t="s">
        <v>150</v>
      </c>
      <c r="AA29" s="100">
        <f t="shared" si="14"/>
        <v>0</v>
      </c>
      <c r="AB29" s="101">
        <f t="shared" si="15"/>
        <v>1380040</v>
      </c>
      <c r="AC29" s="177">
        <f t="shared" si="16"/>
        <v>1689977.73</v>
      </c>
      <c r="AD29" s="177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04">
        <f t="shared" si="20"/>
        <v>3751391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31608836.690000001</v>
      </c>
      <c r="AR29" s="67" t="s">
        <v>150</v>
      </c>
      <c r="AS29" s="88"/>
      <c r="AT29" s="67"/>
      <c r="AU29" s="67"/>
      <c r="AV29" s="31">
        <f t="shared" si="23"/>
        <v>0</v>
      </c>
      <c r="AW29" s="256"/>
      <c r="AX29" s="67"/>
      <c r="AY29" s="256">
        <v>360047.72</v>
      </c>
      <c r="AZ29" s="259"/>
      <c r="BA29" s="199">
        <v>112714.55</v>
      </c>
      <c r="BB29" s="272">
        <v>0</v>
      </c>
      <c r="BC29" s="273">
        <f t="shared" si="33"/>
        <v>472762.26999999996</v>
      </c>
      <c r="BD29" s="67" t="s">
        <v>150</v>
      </c>
      <c r="BE29" s="213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9">
        <f t="shared" si="24"/>
        <v>795379.99999999988</v>
      </c>
      <c r="BP29" s="99">
        <v>675000</v>
      </c>
      <c r="BQ29" s="99">
        <v>0</v>
      </c>
      <c r="BR29" s="33"/>
      <c r="BS29" s="229">
        <v>306907</v>
      </c>
      <c r="BT29" s="45"/>
      <c r="BU29" s="45"/>
      <c r="BV29" s="229">
        <v>107924</v>
      </c>
      <c r="BW29" s="229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7">
        <v>1149189</v>
      </c>
      <c r="CI29" s="18">
        <v>0</v>
      </c>
      <c r="CJ29" s="177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/>
      <c r="CY29" s="18"/>
      <c r="CZ29" s="18"/>
      <c r="DA29" s="18"/>
      <c r="DB29" s="233"/>
      <c r="DC29" s="33"/>
      <c r="DD29" s="18"/>
      <c r="DE29" s="18"/>
      <c r="DF29" s="18"/>
      <c r="DG29" s="18"/>
      <c r="DH29" s="18"/>
      <c r="DI29" s="18"/>
      <c r="DJ29" s="18"/>
      <c r="DK29" s="233"/>
      <c r="DL29" s="18"/>
      <c r="DM29" s="18"/>
      <c r="DN29" s="18"/>
      <c r="DO29" s="33"/>
      <c r="DP29" s="33"/>
      <c r="DQ29" s="213"/>
      <c r="DR29" s="233"/>
      <c r="DS29" s="18"/>
      <c r="DT29" s="18"/>
      <c r="DU29" s="18"/>
      <c r="DV29" s="213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0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2372952.4700000002</v>
      </c>
      <c r="FO29" s="46"/>
      <c r="FP29" s="46"/>
      <c r="FQ29" s="33">
        <v>458564.4</v>
      </c>
      <c r="FR29" s="18">
        <v>41225</v>
      </c>
      <c r="FS29" s="33"/>
      <c r="FT29" s="33">
        <v>1873163.0700000003</v>
      </c>
      <c r="FU29" s="209">
        <f t="shared" si="25"/>
        <v>0</v>
      </c>
      <c r="FV29" s="234"/>
      <c r="FW29" s="234"/>
      <c r="FX29" s="18"/>
      <c r="FY29" s="32">
        <f t="shared" si="26"/>
        <v>0</v>
      </c>
      <c r="FZ29" s="276"/>
      <c r="GA29" s="18">
        <v>0</v>
      </c>
      <c r="GB29" s="205">
        <v>0</v>
      </c>
      <c r="GC29" s="18"/>
      <c r="GD29" s="18"/>
      <c r="GE29" s="45" t="s">
        <v>150</v>
      </c>
      <c r="GF29" s="38">
        <f t="shared" si="2"/>
        <v>3922391</v>
      </c>
      <c r="GG29" s="38"/>
      <c r="GH29" s="37"/>
      <c r="GI29" s="37"/>
      <c r="GJ29" s="78"/>
      <c r="GK29" s="40">
        <f t="shared" si="27"/>
        <v>1380040</v>
      </c>
      <c r="GL29" s="98"/>
      <c r="GM29" s="98"/>
      <c r="GN29" s="98"/>
      <c r="GO29" s="98"/>
      <c r="GP29" s="111">
        <f t="shared" si="28"/>
        <v>0</v>
      </c>
      <c r="GQ29" s="33">
        <v>995040</v>
      </c>
      <c r="GR29" s="98"/>
      <c r="GS29" s="262">
        <v>385000</v>
      </c>
      <c r="GT29" s="98"/>
      <c r="GU29" s="32"/>
      <c r="GV29" s="32">
        <v>1440000</v>
      </c>
      <c r="GW29" s="32">
        <v>434880</v>
      </c>
      <c r="GX29" s="32">
        <v>189977.73</v>
      </c>
      <c r="GY29" s="32">
        <v>57373.26999999999</v>
      </c>
      <c r="GZ29" s="32">
        <v>60000</v>
      </c>
      <c r="HA29" s="33">
        <v>18120</v>
      </c>
      <c r="HB29" s="32"/>
      <c r="HC29" s="32"/>
      <c r="HD29" s="18"/>
      <c r="HE29" s="67" t="s">
        <v>150</v>
      </c>
      <c r="HF29" s="34">
        <f t="shared" si="29"/>
        <v>9073897.2100000009</v>
      </c>
      <c r="HG29" s="34">
        <f t="shared" si="30"/>
        <v>31608836.690000001</v>
      </c>
    </row>
    <row r="30" spans="1:215" ht="15" customHeight="1">
      <c r="A30" s="18">
        <v>32</v>
      </c>
      <c r="B30" s="45" t="s">
        <v>151</v>
      </c>
      <c r="C30" s="97"/>
      <c r="D30" s="98">
        <f t="shared" si="3"/>
        <v>3999915.5700000003</v>
      </c>
      <c r="E30" s="98">
        <f t="shared" si="0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1449.73</v>
      </c>
      <c r="M30" s="135"/>
      <c r="N30" s="135">
        <f t="shared" si="8"/>
        <v>362915.40000000008</v>
      </c>
      <c r="O30" s="136">
        <f t="shared" si="9"/>
        <v>4369016.7</v>
      </c>
      <c r="P30" s="18"/>
      <c r="Q30" s="135">
        <f t="shared" si="10"/>
        <v>526125</v>
      </c>
      <c r="R30" s="32">
        <v>526125</v>
      </c>
      <c r="S30" s="135">
        <v>20655395</v>
      </c>
      <c r="T30" s="135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84">
        <f t="shared" si="13"/>
        <v>31788465.699999999</v>
      </c>
      <c r="Z30" s="45" t="s">
        <v>151</v>
      </c>
      <c r="AA30" s="100">
        <f t="shared" si="14"/>
        <v>0</v>
      </c>
      <c r="AB30" s="101">
        <f t="shared" si="15"/>
        <v>1151588</v>
      </c>
      <c r="AC30" s="177">
        <f t="shared" si="16"/>
        <v>1569977.73</v>
      </c>
      <c r="AD30" s="177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04">
        <f t="shared" si="20"/>
        <v>3438699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36978344.700000003</v>
      </c>
      <c r="AR30" s="67" t="s">
        <v>151</v>
      </c>
      <c r="AS30" s="88"/>
      <c r="AT30" s="67"/>
      <c r="AU30" s="67"/>
      <c r="AV30" s="31">
        <f t="shared" si="23"/>
        <v>0</v>
      </c>
      <c r="AW30" s="256"/>
      <c r="AX30" s="67"/>
      <c r="AY30" s="256"/>
      <c r="AZ30" s="259"/>
      <c r="BA30" s="199">
        <v>224904.09</v>
      </c>
      <c r="BB30" s="272"/>
      <c r="BC30" s="273">
        <f t="shared" si="33"/>
        <v>224904.09</v>
      </c>
      <c r="BD30" s="67" t="s">
        <v>151</v>
      </c>
      <c r="BE30" s="213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9">
        <f t="shared" si="24"/>
        <v>623196.60000000009</v>
      </c>
      <c r="BP30" s="99">
        <v>1164870</v>
      </c>
      <c r="BQ30" s="99">
        <v>0</v>
      </c>
      <c r="BR30" s="33"/>
      <c r="BS30" s="229">
        <v>148210</v>
      </c>
      <c r="BT30" s="45"/>
      <c r="BU30" s="45"/>
      <c r="BV30" s="229">
        <v>0</v>
      </c>
      <c r="BW30" s="229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7">
        <v>30000</v>
      </c>
      <c r="CI30" s="18">
        <v>0</v>
      </c>
      <c r="CJ30" s="177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/>
      <c r="CY30" s="18"/>
      <c r="CZ30" s="18"/>
      <c r="DA30" s="18"/>
      <c r="DB30" s="233"/>
      <c r="DC30" s="33"/>
      <c r="DD30" s="18"/>
      <c r="DE30" s="18"/>
      <c r="DF30" s="18"/>
      <c r="DG30" s="18"/>
      <c r="DH30" s="18"/>
      <c r="DI30" s="18"/>
      <c r="DJ30" s="18"/>
      <c r="DK30" s="233"/>
      <c r="DL30" s="18"/>
      <c r="DM30" s="18"/>
      <c r="DN30" s="18"/>
      <c r="DO30" s="18"/>
      <c r="DP30" s="18"/>
      <c r="DQ30" s="213"/>
      <c r="DR30" s="233"/>
      <c r="DS30" s="18"/>
      <c r="DT30" s="18"/>
      <c r="DU30" s="18"/>
      <c r="DV30" s="213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0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1705763.1300000001</v>
      </c>
      <c r="FO30" s="46"/>
      <c r="FP30" s="46"/>
      <c r="FQ30" s="33">
        <v>332829</v>
      </c>
      <c r="FR30" s="18">
        <v>277940</v>
      </c>
      <c r="FS30" s="33"/>
      <c r="FT30" s="33">
        <v>1094994.1300000001</v>
      </c>
      <c r="FU30" s="209">
        <f t="shared" si="25"/>
        <v>0</v>
      </c>
      <c r="FV30" s="234"/>
      <c r="FW30" s="234"/>
      <c r="FX30" s="18"/>
      <c r="FY30" s="32">
        <f t="shared" si="26"/>
        <v>0</v>
      </c>
      <c r="FZ30" s="276"/>
      <c r="GA30" s="18">
        <v>0</v>
      </c>
      <c r="GB30" s="205">
        <v>0</v>
      </c>
      <c r="GC30" s="18"/>
      <c r="GD30" s="18"/>
      <c r="GE30" s="45" t="s">
        <v>151</v>
      </c>
      <c r="GF30" s="38">
        <f t="shared" si="2"/>
        <v>3681699</v>
      </c>
      <c r="GG30" s="38"/>
      <c r="GH30" s="37"/>
      <c r="GI30" s="37"/>
      <c r="GJ30" s="78"/>
      <c r="GK30" s="40">
        <f>GQ30+GR30+GT30+GN30+GS30</f>
        <v>1151588</v>
      </c>
      <c r="GL30" s="98">
        <v>0</v>
      </c>
      <c r="GM30" s="98"/>
      <c r="GN30" s="98"/>
      <c r="GO30" s="98"/>
      <c r="GP30" s="111">
        <f t="shared" si="28"/>
        <v>0</v>
      </c>
      <c r="GQ30" s="33">
        <v>762588</v>
      </c>
      <c r="GR30" s="98"/>
      <c r="GS30" s="262">
        <v>389000</v>
      </c>
      <c r="GT30" s="98"/>
      <c r="GU30" s="32"/>
      <c r="GV30" s="32">
        <v>1320000</v>
      </c>
      <c r="GW30" s="32">
        <v>398640</v>
      </c>
      <c r="GX30" s="32">
        <v>189977.73</v>
      </c>
      <c r="GY30" s="32">
        <v>57373.26999999999</v>
      </c>
      <c r="GZ30" s="32">
        <v>60000</v>
      </c>
      <c r="HA30" s="33">
        <v>18120</v>
      </c>
      <c r="HB30" s="32"/>
      <c r="HC30" s="32"/>
      <c r="HD30" s="18"/>
      <c r="HE30" s="67" t="s">
        <v>151</v>
      </c>
      <c r="HF30" s="34">
        <f t="shared" si="29"/>
        <v>7791723.9700000007</v>
      </c>
      <c r="HG30" s="34">
        <f t="shared" si="30"/>
        <v>36978344.700000003</v>
      </c>
    </row>
    <row r="31" spans="1:215" ht="15" customHeight="1">
      <c r="A31" s="18">
        <v>33</v>
      </c>
      <c r="B31" s="45" t="s">
        <v>152</v>
      </c>
      <c r="C31" s="97"/>
      <c r="D31" s="98">
        <f t="shared" si="3"/>
        <v>3066816.1599999997</v>
      </c>
      <c r="E31" s="98">
        <f t="shared" si="0"/>
        <v>0</v>
      </c>
      <c r="F31" s="99"/>
      <c r="G31" s="99">
        <f t="shared" si="31"/>
        <v>0</v>
      </c>
      <c r="H31" s="99">
        <f t="shared" si="32"/>
        <v>0</v>
      </c>
      <c r="I31" s="99">
        <f t="shared" si="4"/>
        <v>0</v>
      </c>
      <c r="J31" s="99">
        <f t="shared" si="5"/>
        <v>0</v>
      </c>
      <c r="K31" s="99">
        <f t="shared" si="6"/>
        <v>12285.76</v>
      </c>
      <c r="L31" s="135">
        <f t="shared" si="7"/>
        <v>1753.9</v>
      </c>
      <c r="M31" s="135"/>
      <c r="N31" s="135">
        <f t="shared" si="8"/>
        <v>190464.39999999997</v>
      </c>
      <c r="O31" s="136">
        <f t="shared" si="9"/>
        <v>3271320.2199999993</v>
      </c>
      <c r="P31" s="18"/>
      <c r="Q31" s="135">
        <f t="shared" si="10"/>
        <v>208125</v>
      </c>
      <c r="R31" s="32">
        <v>208125</v>
      </c>
      <c r="S31" s="135">
        <v>12810028</v>
      </c>
      <c r="T31" s="135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84">
        <f t="shared" si="13"/>
        <v>20158102.219999999</v>
      </c>
      <c r="Z31" s="45" t="s">
        <v>152</v>
      </c>
      <c r="AA31" s="100">
        <f t="shared" si="14"/>
        <v>0</v>
      </c>
      <c r="AB31" s="101">
        <f t="shared" si="15"/>
        <v>755177.37</v>
      </c>
      <c r="AC31" s="177">
        <f t="shared" si="16"/>
        <v>1449977.73</v>
      </c>
      <c r="AD31" s="177">
        <f t="shared" si="17"/>
        <v>437893.27</v>
      </c>
      <c r="AE31" s="34">
        <f t="shared" si="18"/>
        <v>0</v>
      </c>
      <c r="AF31">
        <f t="shared" si="19"/>
        <v>2894576</v>
      </c>
      <c r="AG31" s="46">
        <v>144000</v>
      </c>
      <c r="AH31" s="104">
        <f t="shared" si="20"/>
        <v>5681624.3700000001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25963726.59</v>
      </c>
      <c r="AR31" s="67" t="s">
        <v>152</v>
      </c>
      <c r="AS31" s="88"/>
      <c r="AT31" s="67"/>
      <c r="AU31" s="67"/>
      <c r="AV31" s="31">
        <f t="shared" si="23"/>
        <v>0</v>
      </c>
      <c r="AW31" s="256"/>
      <c r="AX31" s="67"/>
      <c r="AY31" s="256"/>
      <c r="AZ31" s="259"/>
      <c r="BA31" s="199">
        <v>18330.66</v>
      </c>
      <c r="BB31" s="272"/>
      <c r="BC31" s="273">
        <f t="shared" si="33"/>
        <v>18330.66</v>
      </c>
      <c r="BD31" s="67" t="s">
        <v>152</v>
      </c>
      <c r="BE31" s="213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9">
        <f t="shared" si="24"/>
        <v>394276.51999999996</v>
      </c>
      <c r="BP31" s="99">
        <v>675000</v>
      </c>
      <c r="BQ31" s="99">
        <v>0</v>
      </c>
      <c r="BR31" s="33"/>
      <c r="BS31" s="229">
        <v>115045</v>
      </c>
      <c r="BT31" s="49"/>
      <c r="BU31" s="49"/>
      <c r="BV31" s="229">
        <v>0</v>
      </c>
      <c r="BW31" s="229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7">
        <v>154630</v>
      </c>
      <c r="CI31" s="18">
        <v>0</v>
      </c>
      <c r="CJ31" s="177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/>
      <c r="CY31" s="18"/>
      <c r="CZ31" s="18"/>
      <c r="DA31" s="18"/>
      <c r="DB31" s="233"/>
      <c r="DC31" s="33"/>
      <c r="DD31" s="18"/>
      <c r="DE31" s="18"/>
      <c r="DF31" s="18"/>
      <c r="DG31" s="18"/>
      <c r="DH31" s="18"/>
      <c r="DI31" s="18"/>
      <c r="DJ31" s="18"/>
      <c r="DK31" s="233"/>
      <c r="DL31" s="18"/>
      <c r="DM31" s="18"/>
      <c r="DN31" s="18"/>
      <c r="DO31" s="18"/>
      <c r="DP31" s="18"/>
      <c r="DQ31" s="213"/>
      <c r="DR31" s="233"/>
      <c r="DS31" s="18"/>
      <c r="DT31" s="18"/>
      <c r="DU31" s="18"/>
      <c r="DV31" s="213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0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1120261.8</v>
      </c>
      <c r="FO31" s="46"/>
      <c r="FP31" s="46"/>
      <c r="FQ31" s="33"/>
      <c r="FR31" s="100">
        <v>85746</v>
      </c>
      <c r="FS31" s="33"/>
      <c r="FT31" s="33">
        <v>1034515.8</v>
      </c>
      <c r="FU31" s="209">
        <f t="shared" si="25"/>
        <v>0</v>
      </c>
      <c r="FV31" s="234"/>
      <c r="FW31" s="234"/>
      <c r="FX31" s="100"/>
      <c r="FY31" s="32">
        <f t="shared" si="26"/>
        <v>2894576</v>
      </c>
      <c r="FZ31" s="276">
        <v>2894576</v>
      </c>
      <c r="GA31" s="100">
        <v>0</v>
      </c>
      <c r="GB31" s="206">
        <v>0</v>
      </c>
      <c r="GC31" s="100"/>
      <c r="GD31" s="100"/>
      <c r="GE31" s="49" t="s">
        <v>152</v>
      </c>
      <c r="GF31" s="38">
        <f t="shared" si="2"/>
        <v>5825624.3700000001</v>
      </c>
      <c r="GG31" s="38"/>
      <c r="GH31" s="37"/>
      <c r="GI31" s="37"/>
      <c r="GJ31" s="78"/>
      <c r="GK31" s="40">
        <f t="shared" si="27"/>
        <v>755177.37</v>
      </c>
      <c r="GL31" s="98"/>
      <c r="GM31" s="98"/>
      <c r="GN31" s="98"/>
      <c r="GO31" s="98"/>
      <c r="GP31" s="111">
        <f t="shared" si="28"/>
        <v>0</v>
      </c>
      <c r="GQ31" s="33">
        <v>455714</v>
      </c>
      <c r="GR31" s="98"/>
      <c r="GS31" s="262">
        <v>299463.37</v>
      </c>
      <c r="GT31" s="98"/>
      <c r="GU31" s="32"/>
      <c r="GV31" s="32">
        <v>1200000</v>
      </c>
      <c r="GW31" s="32">
        <v>362400</v>
      </c>
      <c r="GX31" s="32">
        <v>189977.73</v>
      </c>
      <c r="GY31" s="32">
        <v>57373.26999999999</v>
      </c>
      <c r="GZ31" s="32">
        <v>60000</v>
      </c>
      <c r="HA31" s="33">
        <v>18120</v>
      </c>
      <c r="HB31" s="32"/>
      <c r="HC31" s="32"/>
      <c r="HD31" s="18"/>
      <c r="HE31" s="67" t="s">
        <v>152</v>
      </c>
      <c r="HF31" s="34">
        <f t="shared" si="29"/>
        <v>4344582.93</v>
      </c>
      <c r="HG31" s="34">
        <f t="shared" si="30"/>
        <v>25963726.59</v>
      </c>
    </row>
    <row r="32" spans="1:215" ht="15" customHeight="1">
      <c r="A32" s="18">
        <v>34</v>
      </c>
      <c r="B32" s="45" t="s">
        <v>153</v>
      </c>
      <c r="C32" s="97"/>
      <c r="D32" s="98">
        <f t="shared" si="3"/>
        <v>1603893.15</v>
      </c>
      <c r="E32" s="98">
        <f t="shared" si="0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852</v>
      </c>
      <c r="L32" s="135">
        <f t="shared" si="7"/>
        <v>1000</v>
      </c>
      <c r="M32" s="135"/>
      <c r="N32" s="135">
        <f t="shared" si="8"/>
        <v>1420555.1999999997</v>
      </c>
      <c r="O32" s="136">
        <f t="shared" si="9"/>
        <v>3026300.3499999996</v>
      </c>
      <c r="P32" s="18"/>
      <c r="Q32" s="135">
        <f t="shared" si="10"/>
        <v>315125</v>
      </c>
      <c r="R32" s="32">
        <v>315125</v>
      </c>
      <c r="S32" s="135">
        <v>14023987</v>
      </c>
      <c r="T32" s="135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84">
        <f t="shared" si="13"/>
        <v>21600656.350000001</v>
      </c>
      <c r="Z32" s="45" t="s">
        <v>153</v>
      </c>
      <c r="AA32" s="100">
        <f t="shared" si="14"/>
        <v>0</v>
      </c>
      <c r="AB32" s="101">
        <f t="shared" si="15"/>
        <v>816653</v>
      </c>
      <c r="AC32" s="177">
        <f t="shared" si="16"/>
        <v>1329977.73</v>
      </c>
      <c r="AD32" s="177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04">
        <f t="shared" si="20"/>
        <v>2701284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25268640.350000001</v>
      </c>
      <c r="AR32" s="67" t="s">
        <v>153</v>
      </c>
      <c r="AS32" s="88"/>
      <c r="AT32" s="67"/>
      <c r="AU32" s="67"/>
      <c r="AV32" s="31">
        <f t="shared" si="23"/>
        <v>0</v>
      </c>
      <c r="AW32" s="256"/>
      <c r="AX32" s="67"/>
      <c r="AY32" s="256">
        <v>403688.29</v>
      </c>
      <c r="AZ32" s="259"/>
      <c r="BA32" s="199">
        <v>329716.23</v>
      </c>
      <c r="BB32" s="272"/>
      <c r="BC32" s="273">
        <f t="shared" si="33"/>
        <v>733404.52</v>
      </c>
      <c r="BD32" s="67" t="s">
        <v>153</v>
      </c>
      <c r="BE32" s="213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9">
        <f t="shared" si="24"/>
        <v>1406046.2399999998</v>
      </c>
      <c r="BP32" s="99">
        <v>0</v>
      </c>
      <c r="BQ32" s="99">
        <v>0</v>
      </c>
      <c r="BR32" s="33"/>
      <c r="BS32" s="229">
        <v>0</v>
      </c>
      <c r="BT32" s="49"/>
      <c r="BU32" s="49"/>
      <c r="BV32" s="229">
        <v>0</v>
      </c>
      <c r="BW32" s="229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7">
        <v>30000</v>
      </c>
      <c r="CI32" s="18">
        <v>0</v>
      </c>
      <c r="CJ32" s="177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/>
      <c r="CY32" s="18"/>
      <c r="CZ32" s="18"/>
      <c r="DA32" s="18"/>
      <c r="DB32" s="233"/>
      <c r="DC32" s="33"/>
      <c r="DD32" s="18"/>
      <c r="DE32" s="18"/>
      <c r="DF32" s="18"/>
      <c r="DG32" s="18"/>
      <c r="DH32" s="18"/>
      <c r="DI32" s="18"/>
      <c r="DJ32" s="18"/>
      <c r="DK32" s="233"/>
      <c r="DL32" s="18"/>
      <c r="DM32" s="18"/>
      <c r="DN32" s="18"/>
      <c r="DO32" s="18"/>
      <c r="DP32" s="18"/>
      <c r="DQ32" s="213"/>
      <c r="DR32" s="233"/>
      <c r="DS32" s="18"/>
      <c r="DT32" s="18"/>
      <c r="DU32" s="18"/>
      <c r="DV32" s="213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0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1004293.11</v>
      </c>
      <c r="FO32" s="46"/>
      <c r="FP32" s="46"/>
      <c r="FQ32" s="33">
        <v>199697.4</v>
      </c>
      <c r="FR32" s="100">
        <v>59188.75</v>
      </c>
      <c r="FS32" s="33"/>
      <c r="FT32" s="33">
        <v>745406.96</v>
      </c>
      <c r="FU32" s="209">
        <f t="shared" si="25"/>
        <v>0</v>
      </c>
      <c r="FV32" s="234"/>
      <c r="FW32" s="234"/>
      <c r="FX32" s="100"/>
      <c r="FY32" s="32">
        <f t="shared" si="26"/>
        <v>0</v>
      </c>
      <c r="FZ32" s="276"/>
      <c r="GA32" s="100">
        <v>0</v>
      </c>
      <c r="GB32" s="206">
        <v>0</v>
      </c>
      <c r="GC32" s="100"/>
      <c r="GD32" s="100"/>
      <c r="GE32" s="49" t="s">
        <v>153</v>
      </c>
      <c r="GF32" s="38">
        <f t="shared" si="2"/>
        <v>2854284</v>
      </c>
      <c r="GG32" s="38"/>
      <c r="GH32" s="37"/>
      <c r="GI32" s="37"/>
      <c r="GJ32" s="78"/>
      <c r="GK32" s="40">
        <f t="shared" si="27"/>
        <v>816653</v>
      </c>
      <c r="GL32" s="98"/>
      <c r="GM32" s="98"/>
      <c r="GN32" s="98"/>
      <c r="GO32" s="98"/>
      <c r="GP32" s="111">
        <f t="shared" si="28"/>
        <v>0</v>
      </c>
      <c r="GQ32" s="33">
        <v>431753</v>
      </c>
      <c r="GR32" s="98"/>
      <c r="GS32" s="262">
        <v>384900</v>
      </c>
      <c r="GT32" s="98"/>
      <c r="GU32" s="32"/>
      <c r="GV32" s="32">
        <v>1080000</v>
      </c>
      <c r="GW32" s="32">
        <v>326160</v>
      </c>
      <c r="GX32" s="32">
        <v>189977.73</v>
      </c>
      <c r="GY32" s="32">
        <v>57373.26999999999</v>
      </c>
      <c r="GZ32" s="32">
        <v>60000</v>
      </c>
      <c r="HA32" s="33">
        <v>18120</v>
      </c>
      <c r="HB32" s="32"/>
      <c r="HC32" s="32"/>
      <c r="HD32" s="18"/>
      <c r="HE32" s="67" t="s">
        <v>153</v>
      </c>
      <c r="HF32" s="34">
        <f t="shared" si="29"/>
        <v>5122926.3499999996</v>
      </c>
      <c r="HG32" s="34">
        <f t="shared" si="30"/>
        <v>25268640.350000001</v>
      </c>
    </row>
    <row r="33" spans="1:216" ht="15" customHeight="1">
      <c r="A33" s="18">
        <v>36</v>
      </c>
      <c r="B33" s="45" t="s">
        <v>154</v>
      </c>
      <c r="C33" s="97"/>
      <c r="D33" s="98">
        <f t="shared" si="3"/>
        <v>2974410.5800000005</v>
      </c>
      <c r="E33" s="98">
        <f t="shared" si="0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71600</v>
      </c>
      <c r="K33" s="99">
        <f t="shared" si="6"/>
        <v>3380</v>
      </c>
      <c r="L33" s="135">
        <f t="shared" si="7"/>
        <v>1000</v>
      </c>
      <c r="M33" s="135"/>
      <c r="N33" s="135">
        <f t="shared" si="8"/>
        <v>1070311.23</v>
      </c>
      <c r="O33" s="136">
        <f t="shared" si="9"/>
        <v>4159761.8100000005</v>
      </c>
      <c r="P33" s="18"/>
      <c r="Q33" s="135">
        <f t="shared" si="10"/>
        <v>399500</v>
      </c>
      <c r="R33" s="32">
        <v>399500</v>
      </c>
      <c r="S33" s="135">
        <v>13434882</v>
      </c>
      <c r="T33" s="135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84">
        <f t="shared" si="13"/>
        <v>22051478.810000002</v>
      </c>
      <c r="Z33" s="45" t="s">
        <v>154</v>
      </c>
      <c r="AA33" s="100">
        <f t="shared" si="14"/>
        <v>0</v>
      </c>
      <c r="AB33" s="101">
        <f t="shared" si="15"/>
        <v>1370040</v>
      </c>
      <c r="AC33" s="177">
        <f t="shared" si="16"/>
        <v>1329977.73</v>
      </c>
      <c r="AD33" s="177">
        <f t="shared" si="17"/>
        <v>401653.27</v>
      </c>
      <c r="AE33" s="34">
        <f t="shared" si="18"/>
        <v>0</v>
      </c>
      <c r="AF33">
        <f t="shared" si="19"/>
        <v>10412347.540000001</v>
      </c>
      <c r="AG33" s="46">
        <v>153000</v>
      </c>
      <c r="AH33" s="104">
        <f t="shared" si="20"/>
        <v>13667018.540000001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36052497.350000001</v>
      </c>
      <c r="AR33" s="67" t="s">
        <v>154</v>
      </c>
      <c r="AS33" s="88"/>
      <c r="AT33" s="67"/>
      <c r="AU33" s="67"/>
      <c r="AV33" s="31">
        <f t="shared" si="23"/>
        <v>0</v>
      </c>
      <c r="AW33" s="256"/>
      <c r="AX33" s="67"/>
      <c r="AY33" s="256">
        <v>310578.24</v>
      </c>
      <c r="AZ33" s="259"/>
      <c r="BA33" s="199">
        <v>90831.45</v>
      </c>
      <c r="BB33" s="272"/>
      <c r="BC33" s="273">
        <f t="shared" si="33"/>
        <v>401409.69</v>
      </c>
      <c r="BD33" s="67" t="s">
        <v>154</v>
      </c>
      <c r="BE33" s="213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9">
        <f t="shared" si="24"/>
        <v>1247563.3500000001</v>
      </c>
      <c r="BP33" s="99">
        <v>35000</v>
      </c>
      <c r="BQ33" s="99">
        <v>0</v>
      </c>
      <c r="BR33" s="33"/>
      <c r="BS33" s="229">
        <v>141100</v>
      </c>
      <c r="BT33" s="44"/>
      <c r="BU33" s="44"/>
      <c r="BV33" s="229">
        <v>1300</v>
      </c>
      <c r="BW33" s="229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7">
        <v>30000</v>
      </c>
      <c r="CI33" s="18">
        <v>0</v>
      </c>
      <c r="CJ33" s="177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/>
      <c r="CY33" s="18"/>
      <c r="CZ33" s="18"/>
      <c r="DA33" s="18"/>
      <c r="DB33" s="233"/>
      <c r="DC33" s="33"/>
      <c r="DD33" s="18"/>
      <c r="DE33" s="18"/>
      <c r="DF33" s="18"/>
      <c r="DG33" s="18"/>
      <c r="DH33" s="18"/>
      <c r="DI33" s="18"/>
      <c r="DJ33" s="18"/>
      <c r="DK33" s="233"/>
      <c r="DL33" s="18"/>
      <c r="DM33" s="18"/>
      <c r="DN33" s="18"/>
      <c r="DO33" s="18"/>
      <c r="DP33" s="18"/>
      <c r="DQ33" s="213"/>
      <c r="DR33" s="233"/>
      <c r="DS33" s="18"/>
      <c r="DT33" s="18"/>
      <c r="DU33" s="18"/>
      <c r="DV33" s="213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0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1416193.0900000003</v>
      </c>
      <c r="FO33" s="46">
        <v>30000</v>
      </c>
      <c r="FP33" s="46">
        <v>9060</v>
      </c>
      <c r="FQ33" s="201"/>
      <c r="FR33" s="100">
        <v>172973.5</v>
      </c>
      <c r="FS33" s="33"/>
      <c r="FT33" s="33">
        <v>1243219.5900000003</v>
      </c>
      <c r="FU33" s="209">
        <f t="shared" si="25"/>
        <v>0</v>
      </c>
      <c r="FV33" s="234"/>
      <c r="FW33" s="234"/>
      <c r="FX33" s="100"/>
      <c r="FY33" s="32">
        <f t="shared" si="26"/>
        <v>10412347.540000001</v>
      </c>
      <c r="FZ33" s="276"/>
      <c r="GA33" s="100">
        <v>0</v>
      </c>
      <c r="GB33" s="206">
        <f>4925769.06+6135844.1-649265.62</f>
        <v>10412347.540000001</v>
      </c>
      <c r="GC33" s="100"/>
      <c r="GD33" s="100"/>
      <c r="GE33" s="44" t="s">
        <v>154</v>
      </c>
      <c r="GF33" s="38">
        <f t="shared" si="2"/>
        <v>13820018.540000001</v>
      </c>
      <c r="GG33" s="38"/>
      <c r="GH33" s="37"/>
      <c r="GI33" s="37"/>
      <c r="GJ33" s="78"/>
      <c r="GK33" s="40">
        <f t="shared" si="27"/>
        <v>1370040</v>
      </c>
      <c r="GL33" s="98"/>
      <c r="GM33" s="98"/>
      <c r="GN33" s="98"/>
      <c r="GO33" s="98"/>
      <c r="GP33" s="111">
        <f t="shared" si="28"/>
        <v>0</v>
      </c>
      <c r="GQ33" s="33">
        <v>995040</v>
      </c>
      <c r="GR33" s="98"/>
      <c r="GS33" s="262">
        <v>375000</v>
      </c>
      <c r="GT33" s="98"/>
      <c r="GU33" s="32"/>
      <c r="GV33" s="32">
        <v>1080000</v>
      </c>
      <c r="GW33" s="32">
        <v>326160</v>
      </c>
      <c r="GX33" s="32">
        <v>189977.73</v>
      </c>
      <c r="GY33" s="32">
        <v>57373.26999999999</v>
      </c>
      <c r="GZ33" s="32">
        <v>60000</v>
      </c>
      <c r="HA33" s="33">
        <v>18120</v>
      </c>
      <c r="HB33" s="32"/>
      <c r="HC33" s="32"/>
      <c r="HD33" s="18"/>
      <c r="HE33" s="67" t="s">
        <v>154</v>
      </c>
      <c r="HF33" s="34">
        <f t="shared" si="29"/>
        <v>5948261.8100000005</v>
      </c>
      <c r="HG33" s="34">
        <f t="shared" si="30"/>
        <v>36052497.350000001</v>
      </c>
    </row>
    <row r="34" spans="1:216" ht="15" customHeight="1">
      <c r="A34" s="18">
        <v>37</v>
      </c>
      <c r="B34" s="45" t="s">
        <v>155</v>
      </c>
      <c r="C34" s="97"/>
      <c r="D34" s="98">
        <f t="shared" si="3"/>
        <v>4198586.9099999992</v>
      </c>
      <c r="E34" s="98">
        <f t="shared" si="0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8116</v>
      </c>
      <c r="L34" s="135">
        <f t="shared" si="7"/>
        <v>1000</v>
      </c>
      <c r="M34" s="135"/>
      <c r="N34" s="135">
        <f t="shared" si="8"/>
        <v>2899270.9800000004</v>
      </c>
      <c r="O34" s="136">
        <f t="shared" si="9"/>
        <v>7106973.8899999997</v>
      </c>
      <c r="P34" s="18"/>
      <c r="Q34" s="135">
        <f t="shared" si="10"/>
        <v>775500</v>
      </c>
      <c r="R34" s="32">
        <v>775500</v>
      </c>
      <c r="S34" s="135">
        <v>20236097</v>
      </c>
      <c r="T34" s="135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84">
        <f t="shared" si="13"/>
        <v>34229871.890000001</v>
      </c>
      <c r="Z34" s="45" t="s">
        <v>155</v>
      </c>
      <c r="AA34" s="100">
        <f t="shared" si="14"/>
        <v>0</v>
      </c>
      <c r="AB34" s="101">
        <f t="shared" si="15"/>
        <v>1277673</v>
      </c>
      <c r="AC34" s="177">
        <f t="shared" si="16"/>
        <v>1689985.33</v>
      </c>
      <c r="AD34" s="177">
        <f t="shared" si="17"/>
        <v>510375.57</v>
      </c>
      <c r="AE34" s="34">
        <f t="shared" si="18"/>
        <v>0</v>
      </c>
      <c r="AF34">
        <f t="shared" si="19"/>
        <v>19836955.120000001</v>
      </c>
      <c r="AG34" s="46">
        <v>252000</v>
      </c>
      <c r="AH34" s="104">
        <f t="shared" si="20"/>
        <v>23566989.02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60298740.909999996</v>
      </c>
      <c r="AR34" s="67" t="s">
        <v>155</v>
      </c>
      <c r="AS34" s="88"/>
      <c r="AT34" s="67"/>
      <c r="AU34" s="67"/>
      <c r="AV34" s="31">
        <f t="shared" si="23"/>
        <v>0</v>
      </c>
      <c r="AW34" s="256"/>
      <c r="AX34" s="67"/>
      <c r="AY34" s="256">
        <v>264096.96000000002</v>
      </c>
      <c r="AZ34" s="259"/>
      <c r="BA34" s="199">
        <v>603339.68999999994</v>
      </c>
      <c r="BB34" s="272"/>
      <c r="BC34" s="273">
        <f t="shared" si="33"/>
        <v>867436.64999999991</v>
      </c>
      <c r="BD34" s="67" t="s">
        <v>155</v>
      </c>
      <c r="BE34" s="213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9">
        <f t="shared" si="24"/>
        <v>2582340.1800000006</v>
      </c>
      <c r="BP34" s="99">
        <v>157860</v>
      </c>
      <c r="BQ34" s="99">
        <v>0</v>
      </c>
      <c r="BR34" s="33"/>
      <c r="BS34" s="229">
        <v>196650</v>
      </c>
      <c r="BT34" s="44"/>
      <c r="BU34" s="44"/>
      <c r="BV34" s="229">
        <v>0</v>
      </c>
      <c r="BW34" s="229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7">
        <v>30000</v>
      </c>
      <c r="CI34" s="18">
        <v>0</v>
      </c>
      <c r="CJ34" s="177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/>
      <c r="CY34" s="18"/>
      <c r="CZ34" s="18"/>
      <c r="DA34" s="18"/>
      <c r="DB34" s="233"/>
      <c r="DC34" s="33"/>
      <c r="DD34" s="18"/>
      <c r="DE34" s="18"/>
      <c r="DF34" s="18"/>
      <c r="DG34" s="18"/>
      <c r="DH34" s="18"/>
      <c r="DI34" s="18"/>
      <c r="DJ34" s="18"/>
      <c r="DK34" s="233"/>
      <c r="DL34" s="18"/>
      <c r="DM34" s="18"/>
      <c r="DN34" s="18"/>
      <c r="DO34" s="18"/>
      <c r="DP34" s="18"/>
      <c r="DQ34" s="213"/>
      <c r="DR34" s="233"/>
      <c r="DS34" s="18"/>
      <c r="DT34" s="18"/>
      <c r="DU34" s="18"/>
      <c r="DV34" s="213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0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2561508.3699999996</v>
      </c>
      <c r="FO34" s="46"/>
      <c r="FP34" s="46"/>
      <c r="FQ34" s="193">
        <v>384602.4</v>
      </c>
      <c r="FR34" s="100">
        <v>245458.5</v>
      </c>
      <c r="FS34" s="33"/>
      <c r="FT34" s="33">
        <v>1931447.4699999997</v>
      </c>
      <c r="FU34" s="209">
        <f t="shared" si="25"/>
        <v>0</v>
      </c>
      <c r="FV34" s="234"/>
      <c r="FW34" s="234"/>
      <c r="FX34" s="100"/>
      <c r="FY34" s="32">
        <f t="shared" si="26"/>
        <v>19836955.120000001</v>
      </c>
      <c r="FZ34" s="276"/>
      <c r="GA34" s="100">
        <v>300000</v>
      </c>
      <c r="GB34" s="206">
        <f>1283684.82+7247590+7684890.3</f>
        <v>16216165.120000001</v>
      </c>
      <c r="GC34" s="100"/>
      <c r="GD34" s="234">
        <v>3320790</v>
      </c>
      <c r="GE34" s="44" t="s">
        <v>155</v>
      </c>
      <c r="GF34" s="38">
        <f t="shared" si="2"/>
        <v>23818989.02</v>
      </c>
      <c r="GG34" s="38"/>
      <c r="GH34" s="37"/>
      <c r="GI34" s="37"/>
      <c r="GJ34" s="78"/>
      <c r="GK34" s="40">
        <f t="shared" si="27"/>
        <v>1277673</v>
      </c>
      <c r="GL34" s="98">
        <v>0</v>
      </c>
      <c r="GM34" s="98"/>
      <c r="GN34" s="98"/>
      <c r="GO34" s="98"/>
      <c r="GP34" s="111">
        <f t="shared" si="28"/>
        <v>0</v>
      </c>
      <c r="GQ34" s="33">
        <v>897673</v>
      </c>
      <c r="GR34" s="98"/>
      <c r="GS34" s="262">
        <v>380000</v>
      </c>
      <c r="GT34" s="98"/>
      <c r="GU34" s="32"/>
      <c r="GV34" s="32">
        <v>1440000</v>
      </c>
      <c r="GW34" s="32">
        <v>434880</v>
      </c>
      <c r="GX34" s="32">
        <v>189985.33</v>
      </c>
      <c r="GY34" s="32">
        <v>57375.570000000007</v>
      </c>
      <c r="GZ34" s="32">
        <v>60000</v>
      </c>
      <c r="HA34" s="33">
        <v>18120</v>
      </c>
      <c r="HB34" s="32"/>
      <c r="HC34" s="32"/>
      <c r="HD34" s="18"/>
      <c r="HE34" s="67" t="s">
        <v>155</v>
      </c>
      <c r="HF34" s="34">
        <f t="shared" si="29"/>
        <v>11652910.890000001</v>
      </c>
      <c r="HG34" s="34">
        <f t="shared" si="30"/>
        <v>60298740.909999996</v>
      </c>
    </row>
    <row r="35" spans="1:216" ht="30" customHeight="1" thickBot="1">
      <c r="A35" s="18">
        <v>38</v>
      </c>
      <c r="B35" s="45" t="s">
        <v>156</v>
      </c>
      <c r="C35" s="97"/>
      <c r="D35" s="98">
        <f t="shared" si="3"/>
        <v>3467791.98</v>
      </c>
      <c r="E35" s="98">
        <f t="shared" si="0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4856</v>
      </c>
      <c r="L35" s="135">
        <f t="shared" si="7"/>
        <v>1550.74</v>
      </c>
      <c r="M35" s="135"/>
      <c r="N35" s="135">
        <f t="shared" si="8"/>
        <v>437105.39</v>
      </c>
      <c r="O35" s="136">
        <f t="shared" si="9"/>
        <v>3911304.1100000003</v>
      </c>
      <c r="P35" s="18"/>
      <c r="Q35" s="135">
        <f t="shared" si="10"/>
        <v>323375</v>
      </c>
      <c r="R35" s="32">
        <v>323375</v>
      </c>
      <c r="S35" s="135">
        <v>15292144</v>
      </c>
      <c r="T35" s="135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84">
        <f>U35+R35+O35+X35</f>
        <v>24145051.259999998</v>
      </c>
      <c r="Z35" s="45" t="s">
        <v>156</v>
      </c>
      <c r="AA35" s="100">
        <f t="shared" si="14"/>
        <v>0</v>
      </c>
      <c r="AB35" s="101">
        <f t="shared" si="15"/>
        <v>1048287.3300000001</v>
      </c>
      <c r="AC35" s="177">
        <f t="shared" si="16"/>
        <v>1200000</v>
      </c>
      <c r="AD35" s="177">
        <f t="shared" si="17"/>
        <v>362400</v>
      </c>
      <c r="AE35" s="34">
        <f t="shared" si="18"/>
        <v>0</v>
      </c>
      <c r="AF35">
        <f t="shared" si="19"/>
        <v>8065370</v>
      </c>
      <c r="AG35" s="46">
        <v>171000</v>
      </c>
      <c r="AH35" s="104">
        <f t="shared" si="20"/>
        <v>10847057.33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35872688.589999996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60"/>
      <c r="BA35" s="199">
        <v>59327.57</v>
      </c>
      <c r="BB35" s="272"/>
      <c r="BC35" s="273">
        <f t="shared" si="33"/>
        <v>59327.57</v>
      </c>
      <c r="BD35" s="67" t="s">
        <v>156</v>
      </c>
      <c r="BE35" s="213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9">
        <f t="shared" si="24"/>
        <v>596759.43999999994</v>
      </c>
      <c r="BP35" s="99">
        <v>1228220</v>
      </c>
      <c r="BQ35" s="99">
        <v>0</v>
      </c>
      <c r="BR35" s="33"/>
      <c r="BS35" s="229">
        <v>148155</v>
      </c>
      <c r="BT35" s="49"/>
      <c r="BU35" s="49"/>
      <c r="BV35" s="229">
        <v>9131</v>
      </c>
      <c r="BW35" s="229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7">
        <v>90800</v>
      </c>
      <c r="CI35" s="18">
        <v>0</v>
      </c>
      <c r="CJ35" s="177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/>
      <c r="CY35" s="18"/>
      <c r="CZ35" s="18"/>
      <c r="DA35" s="18"/>
      <c r="DB35" s="233"/>
      <c r="DC35" s="33"/>
      <c r="DD35" s="18"/>
      <c r="DE35" s="18"/>
      <c r="DF35" s="18"/>
      <c r="DG35" s="18"/>
      <c r="DH35" s="18"/>
      <c r="DI35" s="18"/>
      <c r="DJ35" s="33"/>
      <c r="DK35" s="233"/>
      <c r="DL35" s="33"/>
      <c r="DM35" s="33"/>
      <c r="DN35" s="33"/>
      <c r="DO35" s="33"/>
      <c r="DP35" s="33"/>
      <c r="DQ35" s="213"/>
      <c r="DR35" s="233"/>
      <c r="DS35" s="33"/>
      <c r="DT35" s="33"/>
      <c r="DU35" s="33"/>
      <c r="DV35" s="21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1022972.1200000001</v>
      </c>
      <c r="FO35" s="46"/>
      <c r="FP35" s="46"/>
      <c r="FQ35" s="33">
        <v>288451.8</v>
      </c>
      <c r="FR35" s="18">
        <v>182204</v>
      </c>
      <c r="FS35" s="33"/>
      <c r="FT35" s="33">
        <v>552316.32000000007</v>
      </c>
      <c r="FU35" s="209">
        <f t="shared" si="25"/>
        <v>0</v>
      </c>
      <c r="FV35" s="234"/>
      <c r="FW35" s="234"/>
      <c r="FX35" s="18"/>
      <c r="FY35" s="32">
        <f t="shared" si="26"/>
        <v>8065370</v>
      </c>
      <c r="FZ35" s="276"/>
      <c r="GA35" s="18">
        <v>0</v>
      </c>
      <c r="GB35" s="205">
        <v>8065370</v>
      </c>
      <c r="GC35" s="18"/>
      <c r="GD35" s="18"/>
      <c r="GE35" s="49" t="s">
        <v>156</v>
      </c>
      <c r="GF35" s="38">
        <f t="shared" si="2"/>
        <v>11018057.33</v>
      </c>
      <c r="GG35" s="38"/>
      <c r="GH35" s="37"/>
      <c r="GI35" s="37"/>
      <c r="GJ35" s="78"/>
      <c r="GK35" s="40">
        <f t="shared" si="27"/>
        <v>1048287.3300000001</v>
      </c>
      <c r="GL35" s="98"/>
      <c r="GM35" s="98"/>
      <c r="GN35" s="98"/>
      <c r="GO35" s="98"/>
      <c r="GP35" s="111">
        <f t="shared" si="28"/>
        <v>0</v>
      </c>
      <c r="GQ35" s="33">
        <v>662937</v>
      </c>
      <c r="GR35" s="98"/>
      <c r="GS35" s="262">
        <v>385350.33</v>
      </c>
      <c r="GT35" s="98"/>
      <c r="GU35" s="32"/>
      <c r="GV35" s="32">
        <v>1200000</v>
      </c>
      <c r="GW35" s="32">
        <v>362400</v>
      </c>
      <c r="GX35" s="32"/>
      <c r="GY35" s="32"/>
      <c r="GZ35" s="32"/>
      <c r="HA35" s="33"/>
      <c r="HB35" s="32"/>
      <c r="HC35" s="32"/>
      <c r="HD35" s="18"/>
      <c r="HE35" s="67" t="s">
        <v>156</v>
      </c>
      <c r="HF35" s="34">
        <f t="shared" si="29"/>
        <v>6157139.7000000002</v>
      </c>
      <c r="HG35" s="34">
        <f t="shared" si="30"/>
        <v>35872688.589999996</v>
      </c>
    </row>
    <row r="36" spans="1:216" ht="15.75" thickBot="1">
      <c r="A36" s="50"/>
      <c r="B36" s="51" t="s">
        <v>120</v>
      </c>
      <c r="C36" s="52"/>
      <c r="D36" s="98">
        <f>SUM(D3:D35)</f>
        <v>164935962.85999998</v>
      </c>
      <c r="E36" s="98">
        <f t="shared" si="0"/>
        <v>98535.6</v>
      </c>
      <c r="F36" s="98">
        <f t="shared" ref="F36:M36" si="34">SUM(F3:F35)</f>
        <v>0</v>
      </c>
      <c r="G36" s="98">
        <f t="shared" si="34"/>
        <v>90000</v>
      </c>
      <c r="H36" s="98">
        <f t="shared" si="34"/>
        <v>27180</v>
      </c>
      <c r="I36" s="98">
        <f t="shared" si="34"/>
        <v>0</v>
      </c>
      <c r="J36" s="99">
        <f t="shared" si="5"/>
        <v>3323581</v>
      </c>
      <c r="K36" s="99">
        <f t="shared" si="6"/>
        <v>219490.76</v>
      </c>
      <c r="L36" s="135">
        <f t="shared" si="7"/>
        <v>46708.32</v>
      </c>
      <c r="M36" s="98">
        <f t="shared" si="34"/>
        <v>0</v>
      </c>
      <c r="N36" s="135">
        <f t="shared" si="8"/>
        <v>39983551.269999988</v>
      </c>
      <c r="O36" s="136">
        <f>SUM(D36:N36)</f>
        <v>208725009.80999994</v>
      </c>
      <c r="P36" s="18">
        <f>SUM(P3:P35)</f>
        <v>0</v>
      </c>
      <c r="Q36" s="135">
        <f t="shared" si="10"/>
        <v>18134000</v>
      </c>
      <c r="R36" s="55">
        <f t="shared" ref="R36:W36" si="35">SUM(R3:R35)</f>
        <v>18134000</v>
      </c>
      <c r="S36" s="55">
        <f t="shared" si="35"/>
        <v>620082474</v>
      </c>
      <c r="T36" s="55">
        <f t="shared" si="35"/>
        <v>187264907.15000001</v>
      </c>
      <c r="U36" s="135">
        <f t="shared" si="35"/>
        <v>807347381.14999998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4">
        <f t="shared" si="13"/>
        <v>1034206390.9599999</v>
      </c>
      <c r="Z36" s="35"/>
      <c r="AA36" s="100">
        <f t="shared" si="14"/>
        <v>3996514.5900000003</v>
      </c>
      <c r="AB36">
        <f t="shared" ref="AB36:AN36" si="36">SUM(AB3:AB35)</f>
        <v>76879145.030000001</v>
      </c>
      <c r="AC36">
        <f t="shared" si="36"/>
        <v>55649539.929999977</v>
      </c>
      <c r="AD36">
        <f t="shared" si="36"/>
        <v>16806160.969999991</v>
      </c>
      <c r="AE36" s="34">
        <f t="shared" si="18"/>
        <v>28197498.859999999</v>
      </c>
      <c r="AF36">
        <f t="shared" si="19"/>
        <v>232676269.63</v>
      </c>
      <c r="AG36">
        <f>SUM(AG3:AG35)</f>
        <v>7263000</v>
      </c>
      <c r="AH36" s="38">
        <f>SUM(AH3:AH35)+AH39</f>
        <v>417042124.71999997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1485018473.0299995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9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0</v>
      </c>
      <c r="CY36" s="33">
        <f t="shared" si="39"/>
        <v>0</v>
      </c>
      <c r="CZ36" s="33">
        <f t="shared" si="39"/>
        <v>0</v>
      </c>
      <c r="DA36" s="33">
        <f t="shared" si="39"/>
        <v>0</v>
      </c>
      <c r="DB36" s="33">
        <f t="shared" si="39"/>
        <v>0</v>
      </c>
      <c r="DC36" s="33">
        <f t="shared" si="39"/>
        <v>0</v>
      </c>
      <c r="DD36" s="33">
        <f t="shared" si="39"/>
        <v>0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ref="EJ36:FB36" si="40">SUM(EJ3:EJ35)</f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8">
        <f t="shared" ref="FC36:FG36" si="41">SUM(FC3:FC35)</f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si="41"/>
        <v>0</v>
      </c>
      <c r="FH36" s="38">
        <f t="shared" ref="FH36:FM36" si="42">SUM(FH3:FH35)</f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38">
        <f t="shared" si="42"/>
        <v>0</v>
      </c>
      <c r="FN36" s="40">
        <f t="shared" si="1"/>
        <v>70611102.110000014</v>
      </c>
      <c r="FO36" s="191">
        <f>SUM(FO3:FO35)</f>
        <v>90000</v>
      </c>
      <c r="FP36" s="191">
        <f>SUM(FP3:FP35)</f>
        <v>27180</v>
      </c>
      <c r="FQ36" s="32">
        <v>8190400.0500000007</v>
      </c>
      <c r="FR36" s="32">
        <f t="shared" ref="FR36:FT36" si="43">SUM(FR3:FR35)</f>
        <v>8318256.5</v>
      </c>
      <c r="FS36" s="32">
        <f t="shared" si="43"/>
        <v>0</v>
      </c>
      <c r="FT36" s="32">
        <f t="shared" si="43"/>
        <v>54102445.56000001</v>
      </c>
      <c r="FU36" s="209">
        <f t="shared" si="25"/>
        <v>3996514.5900000003</v>
      </c>
      <c r="FV36" s="261">
        <f t="shared" ref="FV36:FX36" si="44">SUM(FV2:FV35)</f>
        <v>763045</v>
      </c>
      <c r="FW36" s="261">
        <f t="shared" si="44"/>
        <v>833980.27</v>
      </c>
      <c r="FX36" s="261">
        <f t="shared" si="44"/>
        <v>2399489.3200000003</v>
      </c>
      <c r="FY36" s="32">
        <f t="shared" si="26"/>
        <v>232676269.63</v>
      </c>
      <c r="FZ36" s="25">
        <f>SUM(FZ4:FZ35)</f>
        <v>4094576</v>
      </c>
      <c r="GA36" s="25">
        <f>SUM(GA3:GA35)</f>
        <v>3097000</v>
      </c>
      <c r="GB36" s="25">
        <f>SUM(GB3:GB35)</f>
        <v>221846566.54999998</v>
      </c>
      <c r="GC36" s="25">
        <f t="shared" ref="GC36:GD36" si="45">SUM(GC3:GC35)</f>
        <v>0</v>
      </c>
      <c r="GD36" s="25">
        <f t="shared" si="45"/>
        <v>3638127.08</v>
      </c>
      <c r="GE36" s="38"/>
      <c r="GF36" s="38">
        <f t="shared" si="2"/>
        <v>420407145.73000002</v>
      </c>
      <c r="GG36" s="38"/>
      <c r="GH36" s="37">
        <f>SUM(GH3:GH35)</f>
        <v>0</v>
      </c>
      <c r="GI36" s="37">
        <f>SUM(GI3:GI35)</f>
        <v>0</v>
      </c>
      <c r="GJ36" s="41">
        <f>SUM(GJ3:GJ35)</f>
        <v>0</v>
      </c>
      <c r="GK36" s="40">
        <f t="shared" si="27"/>
        <v>76879145.030000001</v>
      </c>
      <c r="GL36" s="32">
        <f>SUM(GL3:GL35)</f>
        <v>18241306.099999998</v>
      </c>
      <c r="GM36" s="32">
        <f>SUM(GM3:GM35)</f>
        <v>5381725.8199999994</v>
      </c>
      <c r="GN36" s="32">
        <f>SUM(GN3:GN35)</f>
        <v>4574466.9400000004</v>
      </c>
      <c r="GO36" s="18"/>
      <c r="GP36" s="111">
        <f t="shared" si="28"/>
        <v>28197498.859999999</v>
      </c>
      <c r="GQ36">
        <f>SUM(GQ3:GQ35)</f>
        <v>33460150</v>
      </c>
      <c r="GR36">
        <f t="shared" ref="GR36:HA36" si="46">SUM(GR3:GR35)</f>
        <v>0</v>
      </c>
      <c r="GS36">
        <f t="shared" si="46"/>
        <v>12007212.309999999</v>
      </c>
      <c r="GT36">
        <f t="shared" si="46"/>
        <v>26837315.780000001</v>
      </c>
      <c r="GU36">
        <f t="shared" si="46"/>
        <v>0</v>
      </c>
      <c r="GV36">
        <f t="shared" si="46"/>
        <v>50400000</v>
      </c>
      <c r="GW36">
        <f t="shared" si="46"/>
        <v>15220800</v>
      </c>
      <c r="GX36">
        <f t="shared" si="46"/>
        <v>3989539.93</v>
      </c>
      <c r="GY36">
        <f t="shared" si="46"/>
        <v>1204840.9700000002</v>
      </c>
      <c r="GZ36">
        <f t="shared" si="46"/>
        <v>1260000</v>
      </c>
      <c r="HA36">
        <f t="shared" si="46"/>
        <v>380520</v>
      </c>
      <c r="HB36" s="32">
        <f>SUM(HB4:HB35)</f>
        <v>0</v>
      </c>
      <c r="HC36" s="32">
        <f>SUM(HC4:HC35)</f>
        <v>0</v>
      </c>
      <c r="HD36" s="18"/>
      <c r="HG36" s="34"/>
      <c r="HH36">
        <f>SUM(HI3:HI35)</f>
        <v>0</v>
      </c>
    </row>
    <row r="37" spans="1:216" ht="15.75">
      <c r="M37" s="135"/>
      <c r="U37" s="38">
        <f>U36+O36+R36</f>
        <v>1034206390.9599999</v>
      </c>
      <c r="V37" s="38"/>
      <c r="W37" s="38"/>
      <c r="X37" s="38"/>
      <c r="AA37" s="36">
        <f t="shared" si="14"/>
        <v>236672784.22</v>
      </c>
      <c r="AF37">
        <f>AF36+AA36</f>
        <v>236672784.22</v>
      </c>
      <c r="AG37" s="53"/>
      <c r="AH37">
        <v>417042124.72000003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71">
        <f>FU36+FY36</f>
        <v>236672784.22</v>
      </c>
      <c r="FV37" s="261"/>
      <c r="FW37" s="261"/>
      <c r="GQ37" s="145"/>
    </row>
    <row r="38" spans="1:216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2">
        <v>208693009.81000003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1485018473.0299995</v>
      </c>
      <c r="BO38" s="38">
        <f>BO37-BO36</f>
        <v>0</v>
      </c>
      <c r="CX38" s="161">
        <f>CU36+CX36</f>
        <v>0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GQ38" s="146"/>
    </row>
    <row r="39" spans="1:216" ht="15" customHeight="1">
      <c r="L39" s="36"/>
      <c r="O39" s="38"/>
      <c r="W39" s="70"/>
      <c r="X39" s="70"/>
      <c r="Y39" s="70"/>
      <c r="Z39" s="70"/>
      <c r="AG39" t="s">
        <v>380</v>
      </c>
      <c r="AH39">
        <v>148462.65</v>
      </c>
      <c r="AL39" s="34"/>
      <c r="BD39" s="198"/>
      <c r="BE39" s="199"/>
    </row>
    <row r="40" spans="1:216" ht="15" customHeight="1">
      <c r="L40" s="36"/>
      <c r="O40" s="192">
        <f>O36-O38</f>
        <v>31999.999999910593</v>
      </c>
      <c r="W40" s="251"/>
      <c r="X40" s="251"/>
      <c r="Y40" s="252"/>
      <c r="Z40" s="252"/>
      <c r="AL40" s="34"/>
      <c r="BD40" s="198"/>
      <c r="BE40" s="199"/>
    </row>
    <row r="41" spans="1:216" ht="15" customHeight="1">
      <c r="L41" s="36"/>
      <c r="W41" s="191"/>
      <c r="X41" s="191"/>
      <c r="Y41" s="253"/>
      <c r="Z41" s="253"/>
      <c r="AB41" s="38"/>
      <c r="AC41" s="38"/>
      <c r="AE41" s="34"/>
      <c r="AF41" s="34"/>
      <c r="AG41" s="34"/>
      <c r="BD41" s="198"/>
      <c r="BE41" s="199"/>
    </row>
    <row r="42" spans="1:216" ht="15" customHeight="1">
      <c r="L42" s="36"/>
      <c r="S42" s="38"/>
      <c r="T42" s="38"/>
      <c r="W42" s="70"/>
      <c r="X42" s="70"/>
      <c r="Y42" s="253"/>
      <c r="Z42" s="253"/>
      <c r="AB42" s="38"/>
      <c r="AC42" s="38"/>
      <c r="AE42" s="34"/>
      <c r="AF42" s="34"/>
      <c r="AG42" s="34"/>
      <c r="BD42" s="198"/>
      <c r="BE42" s="199"/>
    </row>
    <row r="43" spans="1:216" ht="15" customHeight="1">
      <c r="L43" s="36"/>
      <c r="S43" s="38"/>
      <c r="T43" s="38"/>
      <c r="W43" s="70"/>
      <c r="X43" s="70"/>
      <c r="Y43" s="253"/>
      <c r="Z43" s="253"/>
      <c r="AB43" s="38"/>
      <c r="AC43" s="38"/>
      <c r="AE43" s="34"/>
      <c r="AF43" s="34"/>
      <c r="AG43" s="34"/>
      <c r="BD43" s="198"/>
      <c r="BE43" s="199"/>
    </row>
    <row r="44" spans="1:216" ht="15" customHeight="1">
      <c r="L44" s="36"/>
      <c r="S44" s="38"/>
      <c r="T44" s="38"/>
      <c r="W44" s="70"/>
      <c r="X44" s="70"/>
      <c r="Y44" s="253"/>
      <c r="Z44" s="253"/>
      <c r="AB44" s="38"/>
      <c r="AC44" s="38"/>
      <c r="AE44" s="34"/>
      <c r="AF44" s="34"/>
      <c r="AG44" s="34"/>
      <c r="BD44" s="198"/>
      <c r="BE44" s="199"/>
    </row>
    <row r="45" spans="1:216" ht="15" customHeight="1">
      <c r="L45" s="36"/>
      <c r="S45" s="38"/>
      <c r="T45" s="38"/>
      <c r="W45" s="70"/>
      <c r="X45" s="70"/>
      <c r="Y45" s="253"/>
      <c r="Z45" s="253"/>
      <c r="AB45" s="38"/>
      <c r="AC45" s="38"/>
      <c r="AE45" s="34"/>
      <c r="AF45" s="34"/>
      <c r="AG45" s="34"/>
      <c r="BD45" s="198"/>
      <c r="BE45" s="199"/>
    </row>
    <row r="46" spans="1:216" ht="15" customHeight="1">
      <c r="L46" s="36"/>
      <c r="S46" s="38"/>
      <c r="T46" s="38"/>
      <c r="W46" s="70"/>
      <c r="X46" s="70"/>
      <c r="Y46" s="253"/>
      <c r="Z46" s="253"/>
      <c r="AB46" s="38"/>
      <c r="AC46" s="38"/>
      <c r="AE46" s="34"/>
      <c r="AF46" s="34"/>
      <c r="AG46" s="34"/>
      <c r="BD46" s="198"/>
      <c r="BE46" s="199"/>
    </row>
    <row r="47" spans="1:216" ht="15" customHeight="1">
      <c r="L47" s="36"/>
      <c r="S47" s="38"/>
      <c r="T47" s="38"/>
      <c r="W47" s="70"/>
      <c r="X47" s="70"/>
      <c r="Y47" s="253"/>
      <c r="Z47" s="253"/>
      <c r="AB47" s="38"/>
      <c r="AC47" s="38"/>
      <c r="AE47" s="34"/>
      <c r="AF47" s="34"/>
      <c r="AG47" s="34"/>
      <c r="BD47" s="198"/>
      <c r="BE47" s="199"/>
      <c r="DR47" s="213"/>
    </row>
    <row r="48" spans="1:216" ht="15" customHeight="1">
      <c r="L48" s="36"/>
      <c r="S48" s="38"/>
      <c r="T48" s="38"/>
      <c r="W48" s="70"/>
      <c r="X48" s="70"/>
      <c r="Y48" s="253"/>
      <c r="Z48" s="253"/>
      <c r="AB48" s="38"/>
      <c r="AC48" s="38"/>
      <c r="AE48" s="34"/>
      <c r="AF48" s="34"/>
      <c r="AG48" s="34"/>
      <c r="BD48" s="198"/>
      <c r="BE48" s="199"/>
      <c r="DR48" s="213"/>
    </row>
    <row r="49" spans="12:122" ht="15" customHeight="1">
      <c r="L49" s="36"/>
      <c r="S49" s="38"/>
      <c r="T49" s="38"/>
      <c r="W49" s="70"/>
      <c r="X49" s="70"/>
      <c r="Y49" s="253"/>
      <c r="Z49" s="253"/>
      <c r="AB49" s="38"/>
      <c r="AC49" s="38"/>
      <c r="AE49" s="34"/>
      <c r="AF49" s="34"/>
      <c r="AG49" s="34"/>
      <c r="BD49" s="198"/>
      <c r="BE49" s="199"/>
      <c r="DR49" s="213"/>
    </row>
    <row r="50" spans="12:122" ht="15" customHeight="1">
      <c r="L50" s="36"/>
      <c r="S50" s="38"/>
      <c r="T50" s="38"/>
      <c r="W50" s="70"/>
      <c r="X50" s="70"/>
      <c r="Y50" s="253"/>
      <c r="Z50" s="253"/>
      <c r="AB50" s="38"/>
      <c r="AC50" s="38"/>
      <c r="AE50" s="34"/>
      <c r="AF50" s="34"/>
      <c r="AG50" s="34"/>
      <c r="BD50" s="198"/>
      <c r="BE50" s="199"/>
      <c r="DR50" s="213"/>
    </row>
    <row r="51" spans="12:122" ht="15" customHeight="1">
      <c r="L51" s="36"/>
      <c r="S51" s="38"/>
      <c r="T51" s="38"/>
      <c r="W51" s="70"/>
      <c r="X51" s="70"/>
      <c r="Y51" s="253"/>
      <c r="Z51" s="253"/>
      <c r="AB51" s="38"/>
      <c r="AC51" s="38"/>
      <c r="AE51" s="34"/>
      <c r="AF51" s="34"/>
      <c r="AG51" s="34"/>
      <c r="BD51" s="198"/>
      <c r="BE51" s="199"/>
      <c r="DR51" s="213"/>
    </row>
    <row r="52" spans="12:122">
      <c r="L52" s="36"/>
      <c r="S52" s="38"/>
      <c r="T52" s="38"/>
      <c r="W52" s="70"/>
      <c r="X52" s="70"/>
      <c r="Y52" s="253"/>
      <c r="Z52" s="253"/>
      <c r="AB52" s="38"/>
      <c r="AC52" s="38"/>
      <c r="AE52" s="34"/>
      <c r="AF52" s="34"/>
      <c r="AG52" s="34"/>
      <c r="BD52" s="198"/>
      <c r="BE52" s="199"/>
      <c r="DR52" s="213"/>
    </row>
    <row r="53" spans="12:122">
      <c r="L53" s="36"/>
      <c r="S53" s="38"/>
      <c r="T53" s="38"/>
      <c r="W53" s="70"/>
      <c r="X53" s="70"/>
      <c r="Y53" s="253"/>
      <c r="Z53" s="253"/>
      <c r="AB53" s="38"/>
      <c r="AC53" s="38"/>
      <c r="AE53" s="34"/>
      <c r="AF53" s="34"/>
      <c r="AG53" s="34"/>
      <c r="BD53" s="198"/>
      <c r="BE53" s="199"/>
      <c r="DR53" s="213"/>
    </row>
    <row r="54" spans="12:122">
      <c r="L54" s="36"/>
      <c r="S54" s="38"/>
      <c r="T54" s="38"/>
      <c r="W54" s="70"/>
      <c r="X54" s="70"/>
      <c r="Y54" s="253"/>
      <c r="Z54" s="253"/>
      <c r="AB54" s="38"/>
      <c r="AC54" s="38"/>
      <c r="AE54" s="34"/>
      <c r="AF54" s="34"/>
      <c r="AG54" s="34"/>
      <c r="BD54" s="198"/>
      <c r="BE54" s="199"/>
      <c r="DR54" s="213"/>
    </row>
    <row r="55" spans="12:122">
      <c r="L55" s="36"/>
      <c r="S55" s="38"/>
      <c r="T55" s="38"/>
      <c r="W55" s="70"/>
      <c r="X55" s="70"/>
      <c r="Y55" s="253"/>
      <c r="Z55" s="253"/>
      <c r="AB55" s="38"/>
      <c r="AC55" s="38"/>
      <c r="AE55" s="34"/>
      <c r="AF55" s="34"/>
      <c r="AG55" s="34"/>
      <c r="BD55" s="198"/>
      <c r="BE55" s="199"/>
      <c r="DR55" s="213"/>
    </row>
    <row r="56" spans="12:122">
      <c r="L56" s="36"/>
      <c r="S56" s="38"/>
      <c r="T56" s="38"/>
      <c r="W56" s="70"/>
      <c r="X56" s="70"/>
      <c r="Y56" s="253"/>
      <c r="Z56" s="253"/>
      <c r="AB56" s="38"/>
      <c r="AC56" s="38"/>
      <c r="AE56" s="34"/>
      <c r="AF56" s="34"/>
      <c r="AG56" s="34"/>
      <c r="BD56" s="198"/>
      <c r="BE56" s="199"/>
      <c r="DR56" s="213"/>
    </row>
    <row r="57" spans="12:122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8"/>
      <c r="BE57" s="199"/>
      <c r="DR57" s="213"/>
    </row>
    <row r="58" spans="12:122">
      <c r="L58" s="36"/>
      <c r="S58" s="38"/>
      <c r="T58" s="38"/>
      <c r="W58" s="70"/>
      <c r="X58" s="70"/>
      <c r="Y58" s="253"/>
      <c r="Z58" s="253"/>
      <c r="AB58" s="38"/>
      <c r="AC58" s="38"/>
      <c r="AE58" s="34"/>
      <c r="AF58" s="34"/>
      <c r="AG58" s="34"/>
      <c r="BD58" s="198"/>
      <c r="BE58" s="199"/>
      <c r="DR58" s="213"/>
    </row>
    <row r="59" spans="12:122">
      <c r="L59" s="36"/>
      <c r="S59" s="38"/>
      <c r="T59" s="38"/>
      <c r="W59" s="70"/>
      <c r="X59" s="70"/>
      <c r="Y59" s="253"/>
      <c r="Z59" s="253"/>
      <c r="AB59" s="38"/>
      <c r="AC59" s="38"/>
      <c r="AE59" s="34"/>
      <c r="AF59" s="34"/>
      <c r="AG59" s="34"/>
      <c r="BD59" s="198"/>
      <c r="BE59" s="199"/>
      <c r="DR59" s="213"/>
    </row>
    <row r="60" spans="12:122">
      <c r="L60" s="36"/>
      <c r="S60" s="38"/>
      <c r="T60" s="38"/>
      <c r="W60" s="70"/>
      <c r="X60" s="70"/>
      <c r="Y60" s="253"/>
      <c r="Z60" s="253"/>
      <c r="AB60" s="38"/>
      <c r="AC60" s="38"/>
      <c r="AE60" s="34"/>
      <c r="AF60" s="34"/>
      <c r="AG60" s="34"/>
      <c r="BD60" s="198"/>
      <c r="BE60" s="199"/>
      <c r="DR60" s="213"/>
    </row>
    <row r="61" spans="12:122">
      <c r="L61" s="36"/>
      <c r="S61" s="38"/>
      <c r="T61" s="38"/>
      <c r="W61" s="70"/>
      <c r="X61" s="70"/>
      <c r="Y61" s="253"/>
      <c r="Z61" s="253"/>
      <c r="AB61" s="38"/>
      <c r="AC61" s="38"/>
      <c r="AE61" s="34"/>
      <c r="AF61" s="34"/>
      <c r="AG61" s="34"/>
      <c r="BE61" s="199"/>
      <c r="DR61" s="213"/>
    </row>
    <row r="62" spans="12:122">
      <c r="L62" s="36"/>
      <c r="S62" s="38"/>
      <c r="T62" s="38"/>
      <c r="W62" s="70"/>
      <c r="X62" s="70"/>
      <c r="Y62" s="253"/>
      <c r="Z62" s="253"/>
      <c r="AB62" s="38"/>
      <c r="AC62" s="38"/>
      <c r="AE62" s="34"/>
      <c r="AF62" s="34"/>
      <c r="AG62" s="34"/>
      <c r="BE62" s="199"/>
      <c r="DR62" s="213"/>
    </row>
    <row r="63" spans="12:122">
      <c r="L63" s="36"/>
      <c r="S63" s="38"/>
      <c r="T63" s="38"/>
      <c r="W63" s="70"/>
      <c r="X63" s="70"/>
      <c r="Y63" s="253"/>
      <c r="Z63" s="253"/>
      <c r="AB63" s="38"/>
      <c r="AC63" s="38"/>
      <c r="AE63" s="34"/>
      <c r="AF63" s="34"/>
      <c r="AG63" s="34"/>
      <c r="BE63" s="199"/>
      <c r="DR63" s="213"/>
    </row>
    <row r="64" spans="12:122">
      <c r="L64" s="36"/>
      <c r="S64" s="38"/>
      <c r="T64" s="38"/>
      <c r="W64" s="70"/>
      <c r="X64" s="70"/>
      <c r="Y64" s="253"/>
      <c r="Z64" s="253"/>
      <c r="AB64" s="38"/>
      <c r="AC64" s="38"/>
      <c r="AE64" s="34"/>
      <c r="AF64" s="34"/>
      <c r="AG64" s="34"/>
      <c r="BE64" s="199"/>
      <c r="DR64" s="213"/>
    </row>
    <row r="65" spans="12:122">
      <c r="L65" s="36"/>
      <c r="S65" s="38"/>
      <c r="T65" s="38"/>
      <c r="W65" s="70"/>
      <c r="X65" s="70"/>
      <c r="Y65" s="253"/>
      <c r="Z65" s="253"/>
      <c r="AB65" s="38"/>
      <c r="AC65" s="38"/>
      <c r="AE65" s="34"/>
      <c r="AF65" s="34"/>
      <c r="AG65" s="34"/>
      <c r="BE65" s="199"/>
      <c r="DR65" s="213"/>
    </row>
    <row r="66" spans="12:122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9"/>
      <c r="DR66" s="213"/>
    </row>
    <row r="67" spans="12:122">
      <c r="L67" s="36"/>
      <c r="S67" s="38"/>
      <c r="T67" s="38"/>
      <c r="W67" s="70"/>
      <c r="X67" s="70"/>
      <c r="Y67" s="253"/>
      <c r="Z67" s="253"/>
      <c r="AB67" s="38"/>
      <c r="AC67" s="38"/>
      <c r="AE67" s="34"/>
      <c r="AF67" s="34"/>
      <c r="AG67" s="34"/>
      <c r="BE67" s="199"/>
      <c r="DR67" s="213"/>
    </row>
    <row r="68" spans="12:122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9"/>
      <c r="DR68" s="213"/>
    </row>
    <row r="69" spans="12:122">
      <c r="L69" s="36"/>
      <c r="S69" s="38"/>
      <c r="T69" s="38"/>
      <c r="W69" s="70"/>
      <c r="X69" s="70"/>
      <c r="Y69" s="253"/>
      <c r="Z69" s="253"/>
      <c r="AB69" s="38"/>
      <c r="AC69" s="38"/>
      <c r="AE69" s="34"/>
      <c r="AF69" s="34"/>
      <c r="AG69" s="34"/>
      <c r="BE69" s="199"/>
      <c r="DR69" s="213"/>
    </row>
    <row r="70" spans="12:122">
      <c r="L70" s="36"/>
      <c r="S70" s="38"/>
      <c r="T70" s="38"/>
      <c r="W70" s="70"/>
      <c r="X70" s="70"/>
      <c r="Y70" s="253"/>
      <c r="Z70" s="253"/>
      <c r="AB70" s="38"/>
      <c r="AC70" s="38"/>
      <c r="AE70" s="34"/>
      <c r="AF70" s="34"/>
      <c r="AG70" s="34"/>
      <c r="BE70" s="199"/>
      <c r="DR70" s="213"/>
    </row>
    <row r="71" spans="12:122">
      <c r="L71" s="36"/>
      <c r="S71" s="38"/>
      <c r="T71" s="38"/>
      <c r="W71" s="70"/>
      <c r="X71" s="70"/>
      <c r="Y71" s="253"/>
      <c r="Z71" s="253"/>
      <c r="AB71" s="38"/>
      <c r="AC71" s="38"/>
      <c r="AE71" s="34"/>
      <c r="AF71" s="34"/>
      <c r="AG71" s="34"/>
      <c r="BE71" s="199"/>
      <c r="DR71" s="213"/>
    </row>
    <row r="72" spans="12:122">
      <c r="L72" s="36"/>
      <c r="S72" s="38"/>
      <c r="T72" s="38"/>
      <c r="W72" s="70"/>
      <c r="X72" s="70"/>
      <c r="Y72" s="253"/>
      <c r="Z72" s="253"/>
      <c r="AB72" s="38"/>
      <c r="AC72" s="38"/>
      <c r="AE72" s="34"/>
      <c r="AF72" s="34"/>
      <c r="AG72" s="34"/>
      <c r="BE72" s="199"/>
      <c r="DR72" s="213"/>
    </row>
    <row r="73" spans="12:122">
      <c r="L73" s="36"/>
      <c r="S73" s="38"/>
      <c r="T73" s="38"/>
      <c r="W73" s="70"/>
      <c r="X73" s="70"/>
      <c r="Y73" s="253"/>
      <c r="Z73" s="253"/>
      <c r="AB73" s="38"/>
      <c r="AC73" s="38"/>
      <c r="AE73" s="34"/>
      <c r="AF73" s="34"/>
      <c r="AG73" s="34"/>
      <c r="BE73" s="199"/>
      <c r="DR73" s="213"/>
    </row>
    <row r="74" spans="12:122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13"/>
    </row>
    <row r="75" spans="12:122">
      <c r="W75" s="191"/>
      <c r="X75" s="191"/>
      <c r="Y75" s="253"/>
      <c r="Z75" s="253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13"/>
    </row>
    <row r="76" spans="12:122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R76" s="213"/>
    </row>
    <row r="77" spans="12:122">
      <c r="W77" s="70"/>
      <c r="X77" s="70"/>
      <c r="Y77" s="70"/>
      <c r="Z77" s="70"/>
      <c r="AD77">
        <v>26174532.929999992</v>
      </c>
      <c r="AE77">
        <v>7904252.919999999</v>
      </c>
      <c r="DR77" s="213"/>
    </row>
    <row r="78" spans="12:122">
      <c r="DR78" s="213"/>
    </row>
    <row r="79" spans="12:122">
      <c r="DR79" s="213"/>
    </row>
    <row r="80" spans="12:122">
      <c r="DR80" s="213"/>
    </row>
    <row r="81" spans="122:122">
      <c r="DR81" s="213"/>
    </row>
    <row r="82" spans="122:122">
      <c r="DR82" s="214">
        <f>SUM(DR47:DR81)</f>
        <v>0</v>
      </c>
    </row>
  </sheetData>
  <mergeCells count="50">
    <mergeCell ref="FO1:FP1"/>
    <mergeCell ref="DC1:DD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CP1:CQ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GZ1:HA1"/>
    <mergeCell ref="GV1:GW1"/>
    <mergeCell ref="GX1:GY1"/>
    <mergeCell ref="HB2:HD2"/>
    <mergeCell ref="FS1:FS2"/>
    <mergeCell ref="GK1:GK2"/>
    <mergeCell ref="GF1:GG1"/>
    <mergeCell ref="FW1:GB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72620165.829999998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58419615.590000004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54979495.590000004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14200550.24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14200550.24</v>
      </c>
      <c r="G49" s="61">
        <f>Свод!GD11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72991592.049999997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24951009.050000001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Свод!GD11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13307057.67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Свод!N11+Свод!AP11</f>
        <v>2765444.1399999997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24951009.049999997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24951009.049999997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10445703.59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10445703.59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10693759.24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10693759.24</v>
      </c>
      <c r="H155" s="61">
        <f>Свод!GD11</f>
        <v>0</v>
      </c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24951009.049999997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24951009.049999997</v>
      </c>
      <c r="H176" s="61">
        <f>Свод!GD11</f>
        <v>0</v>
      </c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257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213</v>
      </c>
      <c r="C20" s="333"/>
      <c r="D20" s="333"/>
      <c r="E20" s="333"/>
      <c r="F20" s="333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74082110.539999992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31892077.539999999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30211897.539999999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42190033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42190033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74363054.929999992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48676800.939999998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39000000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9198178.2699999996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Свод!N12+Свод!AP12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48676800.939999998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48416377.259999998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6629514.5499999998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6629514.5499999998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40086162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40086162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Свод!GR12</f>
        <v>0</v>
      </c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48416377.259999998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48416377.259999998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37375204.950000003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33034574.949999999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33034574.949999999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37655409.339999996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8522972.2999999989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7371819.0599999987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8522972.2999999989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8522972.2999999989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6648968.9099999983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6648968.9099999983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8522972.2999999989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8522972.2999999989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302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9105009007</v>
      </c>
    </row>
    <row r="21" spans="2:9">
      <c r="B21" s="7" t="s">
        <v>310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69799551.210000008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37929097.43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37929097.43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31870453.780000001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31870453.780000001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70088838.219999999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38812350.359999999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38512774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38812350.359999999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38528279.240000002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9909169.5700000003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9909169.5700000003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28613893.780000001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28613893.780000001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38528279.240000002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38528279.240000002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303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64042190.420000002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43350931.299999997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39892231.299999997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20691259.120000001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20691259.120000001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64617272.68</v>
      </c>
      <c r="G61" s="4"/>
      <c r="H61" s="4"/>
      <c r="I61" s="11"/>
      <c r="J61" s="34">
        <f>F30+F32-F61</f>
        <v>80000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31918381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24321336.73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7345044.2699999996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7345044.2699999996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32680783.68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13444903.84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Свод!N15+Свод!AP15</f>
        <v>3026816.36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32680783.68</v>
      </c>
      <c r="H138" s="4"/>
      <c r="I138" s="4"/>
      <c r="J138" s="4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32380783.68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11033053.299999999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11033053.299999999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17613948.120000001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17613948.120000001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32380783.68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32380783.68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42507489.189999998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30123990.990000002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29953990.990000002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12383498.199999999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12383498.199999999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42824298.579999998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18272328.579999998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8047844.9699999997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18272328.579999998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18272328.579999998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7478891.9900000002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7478891.9900000002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10306627.199999999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10306627.199999999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18272328.579999998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18272328.579999998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54875960.399999999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38253696.079999998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38174696.079999998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16622264.32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16622264.32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55153112.659999996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21952635.659999996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11298666.32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9042768.0199999977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21952635.66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21952635.66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8730490.0799999982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8730490.0799999982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12865993.32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12865993.32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21952635.66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21952635.66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54866897.140000001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26698440.66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26492440.66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28168456.479999997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28168456.479999997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54875978.099999994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31691372.109999999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24594711.079999998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6704457.71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31691372.109999999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31691372.109999999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5531945.6699999999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5531945.6699999999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25944345.479999997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25944345.479999997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31691372.109999999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31691372.109999999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40541269.019999996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35388513.019999996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35238513.019999996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40555149.859999999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10636913.859999999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9075431.7699999996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10636913.859999999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10636913.859999999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8384597.0199999996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8384597.0199999996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10636913.859999999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10636913.859999999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22412139.890000001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19977847.66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19719847.66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22430094.18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6047151.8899999997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5961742.29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6047151.8899999997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6047151.8899999997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4824065.37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4824065.37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6047151.8899999997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6047151.8899999997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C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2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66906432.119999997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45663799.829999998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45481799.829999998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21242632.289999999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21242632.289999999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67454004.770000011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2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264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265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26057135.890000004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2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10657888.84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6">
        <v>247</v>
      </c>
      <c r="E117" s="126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1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284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26057135.890000004</v>
      </c>
      <c r="H138" s="4"/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25586362.610000003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8363921.9500000011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8363921.9500000011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16963641.289999999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16963641.289999999</v>
      </c>
      <c r="H155" s="4"/>
      <c r="I155" s="4"/>
      <c r="J155" s="4"/>
    </row>
    <row r="156" spans="1:10" ht="15.75" thickBot="1">
      <c r="A156" s="188" t="s">
        <v>297</v>
      </c>
      <c r="B156" s="4" t="s">
        <v>298</v>
      </c>
      <c r="C156" s="9" t="s">
        <v>254</v>
      </c>
      <c r="D156" s="9" t="s">
        <v>8</v>
      </c>
      <c r="E156" s="9" t="s">
        <v>296</v>
      </c>
      <c r="F156" s="9" t="s">
        <v>8</v>
      </c>
      <c r="G156" s="62">
        <f>Свод!GR3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1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1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25586362.610000003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25586362.610000003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F87" sqref="F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39662405.759999998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28096456.41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26994976.41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11565949.35</v>
      </c>
      <c r="G47" s="4"/>
      <c r="H47" s="4"/>
      <c r="I47" s="4"/>
      <c r="K47" s="66"/>
    </row>
    <row r="48" spans="2:11" ht="15.75" thickBot="1">
      <c r="B48" s="4" t="s">
        <v>261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11565949.35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40051760.689999998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18659440.640000001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8696762.3499999996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9480340.5299999993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18659440.640000001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18329882.300000001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7505287.3599999994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7505287.3599999994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9663318.3499999996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9663318.3499999996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18329882.300000001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18329882.300000001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44088904.279999994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36671509.519999996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35964509.519999996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7417394.7599999998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7417394.7599999998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44251192.859999999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11354963.259999998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2495374.7599999998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7487979.7999999998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11354963.26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11354963.26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6306839.9199999999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6306839.9199999999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4178834.76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4178834.76</v>
      </c>
      <c r="H155" s="4"/>
      <c r="I155" s="4"/>
      <c r="J155" s="4"/>
    </row>
    <row r="156" spans="1:10" ht="15.75" thickBot="1">
      <c r="A156" s="224" t="s">
        <v>297</v>
      </c>
      <c r="B156" s="4" t="s">
        <v>298</v>
      </c>
      <c r="C156" s="9" t="s">
        <v>254</v>
      </c>
      <c r="D156" s="9"/>
      <c r="E156" s="9"/>
      <c r="F156" s="9" t="s">
        <v>8</v>
      </c>
      <c r="G156" s="81">
        <f>Свод!GR22</f>
        <v>0</v>
      </c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11354963.26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11354963.26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40993011.769999996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29082101.899999999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28692101.899999999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11910909.870000001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11910909.870000001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41007668.659999996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43072.3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18098111.359999999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10073369.07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18098111.359999999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18098111.359999999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7524944.5999999996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7524944.5999999996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10168509.870000001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10168509.870000001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18098111.359999999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18098111.359999999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9105006750</v>
      </c>
    </row>
    <row r="21" spans="2:9">
      <c r="B21" s="7" t="s">
        <v>269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39663807.579999998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26004179.299999997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24905749.299999997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13659628.279999999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13659628.279999999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40262385.509999998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18856439.029999997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11195476.6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7157674.8699999992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18856439.029999997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18377780.869999997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5058962.8199999994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5058962.8199999994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12100468.279999999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12100468.279999999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18377780.869999997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18377780.869999997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52710931.850000001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48162947.850000001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45310137.850000001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52928664.280000001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13599030.969999999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12147227.399999999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13599030.969999999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13599030.969999999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8937575.5399999991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8937575.5399999991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1590913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Свод!GR25</f>
        <v>0</v>
      </c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13599030.969999999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13599030.969999999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319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28602997.32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25774351.32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25652351.32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29707397.77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8642689.4800000004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7764895.7700000005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8642689.4800000004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7589559.7000000002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6191803.0300000003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6191803.0300000003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7589559.7000000002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7589559.7000000002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18411024.25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15878759.25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15878759.25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18689504.289999999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2587548.6799999997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2364278.2599999998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2587548.6800000002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2322047.0700000003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1616434.6400000001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1616434.6400000001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2322047.0700000003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2322047.0700000003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49330362.979999997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33251647.869999997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33074647.869999997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16078715.110000001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16078715.110000001</v>
      </c>
      <c r="G49" s="62">
        <f>Свод!HB28+Свод!HC28</f>
        <v>0</v>
      </c>
      <c r="H49" s="62">
        <f>Свод!HD28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60331985.929999992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178652.72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31500792.209999997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16041013.16</v>
      </c>
      <c r="G110" s="62">
        <f>Свод!HB28</f>
        <v>0</v>
      </c>
      <c r="H110" s="62">
        <f>Свод!HD28</f>
        <v>0</v>
      </c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15028482.529999999</v>
      </c>
      <c r="G115" s="62">
        <f>Свод!HC28</f>
        <v>0</v>
      </c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21" t="s">
        <v>326</v>
      </c>
      <c r="H136" s="221" t="s">
        <v>325</v>
      </c>
      <c r="I136" s="221" t="s">
        <v>324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31500792.210000001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20921187.170000002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6857054.1499999994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6857054.1499999994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13465115.110000001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13465115.110000001</v>
      </c>
      <c r="H155" s="62">
        <f>Свод!HB28+Свод!HC28</f>
        <v>0</v>
      </c>
      <c r="I155" s="62">
        <f>Свод!HD28</f>
        <v>0</v>
      </c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20921187.170000002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20921187.170000002</v>
      </c>
      <c r="H176" s="62">
        <f>Свод!HB28+Свод!HC28</f>
        <v>0</v>
      </c>
      <c r="I176" s="4">
        <f>Свод!HD28</f>
        <v>0</v>
      </c>
      <c r="J176" s="4"/>
    </row>
    <row r="177" spans="1:10" ht="15.75" hidden="1" thickBot="1">
      <c r="A177" s="16"/>
      <c r="B177" s="4"/>
      <c r="C177" s="9" t="s">
        <v>315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316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2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"19"сентября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31608836.690000001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27857445.690000001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27247445.690000001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32081598.960000001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9546659.4800000023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9090989.0000000019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9546659.4800000023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9186611.7600000016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7083857.21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7083857.21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9186611.7600000016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9186611.7600000016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36978344.700000003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33539645.699999999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31788465.699999999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37203248.789999999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8016628.0600000005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7653712.6600000001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8016628.0600000005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8016628.0600000005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4888955.9700000007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4888955.9700000007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8016628.0600000005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8016628.0600000005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59257616.780000001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27804625.870000001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27678625.870000001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31452990.91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31452990.91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59886848.410000011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264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265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35168546.900000006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27873606.91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6969329.04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1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35168546.899999999</v>
      </c>
      <c r="H138" s="4"/>
      <c r="I138" s="4"/>
      <c r="J138" s="4"/>
      <c r="K138" s="38"/>
      <c r="L138" s="38">
        <f>F30+F32-F61-F127</f>
        <v>-7.4360286816954613E-9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34556641.990000002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5193435.3600000003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5193435.3600000003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29219879.91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29219879.91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1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34556641.990000002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34556641.990000002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25963726.59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20282102.219999999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20158102.219999999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5681624.3700000001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5681624.3700000001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25982057.25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7257489.5899999999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2894576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4172449.19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7257489.5899999999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7257489.5899999999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3465405.5599999996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3465405.5599999996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3649753.37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3649753.37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7257489.5899999999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7257489.5899999999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25268640.350000001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22567356.350000001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21600656.350000001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26002044.869999997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5856330.8699999992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4435775.67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5856330.8700000001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5452642.5800000001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3339573.3499999996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3339573.3499999996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5452642.5800000001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5452642.5800000001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260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36052497.350000001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22185478.810000002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22051478.810000002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13867018.540000001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13667018.540000001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389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36453907.040000007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19415908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14794859.73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4468048.2699999996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4468048.2699999996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0" t="s">
        <v>0</v>
      </c>
      <c r="C75" s="328" t="s">
        <v>1</v>
      </c>
      <c r="D75" s="328" t="s">
        <v>2</v>
      </c>
      <c r="E75" s="122" t="s">
        <v>3</v>
      </c>
      <c r="F75" s="326" t="s">
        <v>5</v>
      </c>
      <c r="G75" s="327"/>
      <c r="H75" s="327"/>
      <c r="I75" s="327"/>
    </row>
    <row r="76" spans="2:9" ht="51.75" thickBot="1">
      <c r="B76" s="331"/>
      <c r="C76" s="329"/>
      <c r="D76" s="329"/>
      <c r="E76" s="123" t="s">
        <v>4</v>
      </c>
      <c r="F76" s="247" t="s">
        <v>368</v>
      </c>
      <c r="G76" s="247" t="s">
        <v>369</v>
      </c>
      <c r="H76" s="247" t="s">
        <v>370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262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263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264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265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16962019.040000003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270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10412347.540000001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0" t="s">
        <v>0</v>
      </c>
      <c r="C113" s="328" t="s">
        <v>1</v>
      </c>
      <c r="D113" s="328" t="s">
        <v>2</v>
      </c>
      <c r="E113" s="167" t="s">
        <v>3</v>
      </c>
      <c r="F113" s="326" t="s">
        <v>5</v>
      </c>
      <c r="G113" s="327"/>
      <c r="H113" s="327"/>
      <c r="I113" s="327"/>
    </row>
    <row r="114" spans="2:9" ht="51.75" thickBot="1">
      <c r="B114" s="331"/>
      <c r="C114" s="329"/>
      <c r="D114" s="329"/>
      <c r="E114" s="168" t="s">
        <v>4</v>
      </c>
      <c r="F114" s="247" t="s">
        <v>368</v>
      </c>
      <c r="G114" s="247" t="s">
        <v>369</v>
      </c>
      <c r="H114" s="247" t="s">
        <v>370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5479360.2700000005</v>
      </c>
      <c r="G116" s="4"/>
      <c r="H116" s="4"/>
      <c r="I116" s="4"/>
    </row>
    <row r="117" spans="2:9" ht="26.25" thickBot="1">
      <c r="B117" s="4" t="s">
        <v>271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272</v>
      </c>
      <c r="C118" s="9">
        <v>2660</v>
      </c>
      <c r="D118" s="168">
        <v>247</v>
      </c>
      <c r="E118" s="126">
        <v>223</v>
      </c>
      <c r="F118" s="62">
        <f>Свод!N33+Свод!AP33</f>
        <v>1070311.23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0" t="s">
        <v>71</v>
      </c>
      <c r="B136" s="328" t="s">
        <v>0</v>
      </c>
      <c r="C136" s="328" t="s">
        <v>72</v>
      </c>
      <c r="D136" s="328" t="s">
        <v>73</v>
      </c>
      <c r="E136" s="328" t="s">
        <v>247</v>
      </c>
      <c r="F136" s="139"/>
      <c r="G136" s="326" t="s">
        <v>5</v>
      </c>
      <c r="H136" s="327"/>
      <c r="I136" s="327"/>
      <c r="J136" s="327"/>
    </row>
    <row r="137" spans="1:12" ht="77.25" thickBot="1">
      <c r="A137" s="331"/>
      <c r="B137" s="329"/>
      <c r="C137" s="329"/>
      <c r="D137" s="329"/>
      <c r="E137" s="329"/>
      <c r="F137" s="182" t="s">
        <v>283</v>
      </c>
      <c r="G137" s="247" t="s">
        <v>368</v>
      </c>
      <c r="H137" s="247" t="s">
        <v>369</v>
      </c>
      <c r="I137" s="247" t="s">
        <v>370</v>
      </c>
      <c r="J137" s="3" t="s">
        <v>6</v>
      </c>
    </row>
    <row r="138" spans="1:12" ht="15.75" thickBot="1">
      <c r="A138" s="182">
        <v>1</v>
      </c>
      <c r="B138" s="182">
        <v>2</v>
      </c>
      <c r="C138" s="182">
        <v>3</v>
      </c>
      <c r="D138" s="182">
        <v>4</v>
      </c>
      <c r="E138" s="16" t="s">
        <v>248</v>
      </c>
      <c r="F138" s="16" t="s">
        <v>284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2">
        <v>1</v>
      </c>
      <c r="B139" s="4" t="s">
        <v>74</v>
      </c>
      <c r="C139" s="182">
        <v>26000</v>
      </c>
      <c r="D139" s="182" t="s">
        <v>8</v>
      </c>
      <c r="E139" s="140" t="s">
        <v>255</v>
      </c>
      <c r="F139" s="140" t="s">
        <v>8</v>
      </c>
      <c r="G139" s="62">
        <f>G148+G143</f>
        <v>16962019.039999999</v>
      </c>
      <c r="H139" s="4"/>
      <c r="I139" s="4"/>
      <c r="J139" s="4"/>
      <c r="L139" s="38">
        <f>F30+F32-F62-F130</f>
        <v>-7.4505805969238281E-9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2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2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287</v>
      </c>
      <c r="B145" s="4" t="s">
        <v>374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288</v>
      </c>
      <c r="B146" s="4" t="s">
        <v>281</v>
      </c>
      <c r="C146" s="9" t="s">
        <v>282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2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16651440.800000001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4444221.8100000005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2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4444221.8100000005</v>
      </c>
      <c r="H152" s="4"/>
      <c r="I152" s="4"/>
      <c r="J152" s="4"/>
    </row>
    <row r="153" spans="1:10" ht="15.75" thickBot="1">
      <c r="A153" s="182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2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11782387.540000001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2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11782387.540000001</v>
      </c>
      <c r="H156" s="4"/>
      <c r="I156" s="4"/>
      <c r="J156" s="4"/>
    </row>
    <row r="157" spans="1:10" ht="15.75" thickBot="1">
      <c r="A157" s="182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2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2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2" t="s">
        <v>289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2" t="s">
        <v>290</v>
      </c>
      <c r="B161" s="4" t="s">
        <v>281</v>
      </c>
      <c r="C161" s="9" t="s">
        <v>285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2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2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2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0" t="s">
        <v>71</v>
      </c>
      <c r="B168" s="328" t="s">
        <v>0</v>
      </c>
      <c r="C168" s="328" t="s">
        <v>72</v>
      </c>
      <c r="D168" s="328" t="s">
        <v>73</v>
      </c>
      <c r="E168" s="328" t="s">
        <v>247</v>
      </c>
      <c r="F168" s="139"/>
      <c r="G168" s="326" t="s">
        <v>5</v>
      </c>
      <c r="H168" s="327"/>
      <c r="I168" s="327"/>
      <c r="J168" s="327"/>
    </row>
    <row r="169" spans="1:10" ht="77.25" thickBot="1">
      <c r="A169" s="331"/>
      <c r="B169" s="329"/>
      <c r="C169" s="329"/>
      <c r="D169" s="329"/>
      <c r="E169" s="329"/>
      <c r="F169" s="182" t="s">
        <v>283</v>
      </c>
      <c r="G169" s="247" t="s">
        <v>368</v>
      </c>
      <c r="H169" s="247" t="s">
        <v>369</v>
      </c>
      <c r="I169" s="247" t="s">
        <v>370</v>
      </c>
      <c r="J169" s="3" t="s">
        <v>6</v>
      </c>
    </row>
    <row r="170" spans="1:10" ht="15.75" thickBot="1">
      <c r="A170" s="182">
        <v>1</v>
      </c>
      <c r="B170" s="182">
        <v>2</v>
      </c>
      <c r="C170" s="182">
        <v>3</v>
      </c>
      <c r="D170" s="182">
        <v>4</v>
      </c>
      <c r="E170" s="182"/>
      <c r="F170" s="182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2" t="s">
        <v>291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2" t="s">
        <v>292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2" t="s">
        <v>293</v>
      </c>
      <c r="B174" s="4" t="s">
        <v>281</v>
      </c>
      <c r="C174" s="9" t="s">
        <v>286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2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2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16651440.800000001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16651440.800000001</v>
      </c>
      <c r="H177" s="4"/>
      <c r="I177" s="4"/>
      <c r="J177" s="4"/>
    </row>
    <row r="178" spans="1:10" ht="39" thickBot="1">
      <c r="A178" s="182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"19"сентября 2025 г.</v>
      </c>
    </row>
    <row r="188" spans="1:10">
      <c r="A188" s="6"/>
    </row>
    <row r="189" spans="1:10">
      <c r="A189" s="6"/>
    </row>
  </sheetData>
  <mergeCells count="31">
    <mergeCell ref="G168:J168"/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9105008966</v>
      </c>
    </row>
    <row r="21" spans="2:9">
      <c r="B21" s="7" t="s">
        <v>266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60298740.909999996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36731751.890000001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34229871.890000001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23566989.02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23566989.02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61166177.560000002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32357302.660000004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19836955.120000001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9125462.7800000012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Свод!N34+Свод!AP34</f>
        <v>3394884.7600000007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32357302.660000004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32093205.700000003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7873357.8899999997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7873357.8899999997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21114628.120000001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21114628.120000001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32093205.700000003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32093205.700000003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0" workbookViewId="0">
      <selection activeCell="C18" sqref="C1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35872688.589999996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25025631.259999998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24145051.259999998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10847057.33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10847057.33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35932016.159999996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14281837.270000001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8065370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273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5779361.8800000008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14281837.27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14281837.27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4228272.37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4228272.37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9113657.3300000001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9113657.3300000001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14281837.27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14281837.27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77305301.319999993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66409193.82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61747913.82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10896107.5</v>
      </c>
      <c r="G47" s="62">
        <f>Свод!GU5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10896107.5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77584438.150000006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25338682.149999999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3492401.98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15796049.6</v>
      </c>
      <c r="G115" s="62">
        <f>Свод!GU5</f>
        <v>0</v>
      </c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25338682.149999999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25338682.149999999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13576668.82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13576668.82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6821596.5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6821596.5</v>
      </c>
      <c r="H155" s="62">
        <f>Свод!GU5</f>
        <v>0</v>
      </c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25338682.149999999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25338682.149999999</v>
      </c>
      <c r="H176" s="62">
        <f>Свод!GU5</f>
        <v>0</v>
      </c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34907558.100000001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31882235.460000001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29802765.460000001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35603286.609999999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10193023.609999999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8569660.6500000004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51.75" customHeight="1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10193023.609999999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9835292.5899999999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6023662.46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6023662.46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9835292.5899999999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9835292.5899999999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203</v>
      </c>
      <c r="C20" s="333"/>
      <c r="D20" s="333"/>
      <c r="E20" s="333"/>
      <c r="F20" s="333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37958304.490000002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34655942.490000002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31883332.490000002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38227718.770000003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10240698.770000001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7411313.0700000012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10240698.77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10240698.77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6063183.4900000002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6063183.4900000002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1135491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10240698.77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10240698.77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41163096.75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22643072.18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22079072.18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18520024.57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18520024.57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41202929.539999999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19564873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14916569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4504804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4504804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21626079.539999999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15614496.57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4544225.7699999996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21626079.539999999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21626079.539999999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4181622.1799999997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4181622.1799999997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16840624.57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16840624.57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21626079.539999999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21626079.539999999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90" customHeight="1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41397672.830000006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30484255.590000004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30332255.590000004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41436020.340000004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19007362.190000001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11234966.750000002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19007362.190000001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19007362.190000001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9967477.4400000013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9967477.4400000013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19007362.190000001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19007362.190000001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7" t="s">
        <v>391</v>
      </c>
      <c r="E2" s="277"/>
      <c r="F2" s="277"/>
      <c r="G2" s="277"/>
      <c r="H2" s="277"/>
    </row>
    <row r="3" spans="2:8">
      <c r="B3" s="69"/>
      <c r="C3" s="69"/>
      <c r="D3" s="278" t="s">
        <v>392</v>
      </c>
      <c r="E3" s="278"/>
      <c r="F3" s="278"/>
      <c r="G3" s="278"/>
      <c r="H3" s="278"/>
    </row>
    <row r="4" spans="2:8">
      <c r="B4" s="7" t="s">
        <v>13</v>
      </c>
      <c r="D4" s="277" t="s">
        <v>393</v>
      </c>
      <c r="E4" s="277"/>
      <c r="F4" s="277"/>
      <c r="G4" s="277"/>
      <c r="H4" s="277"/>
    </row>
    <row r="5" spans="2:8">
      <c r="B5" s="68" t="s">
        <v>14</v>
      </c>
      <c r="D5" s="278" t="s">
        <v>394</v>
      </c>
      <c r="E5" s="278"/>
      <c r="F5" s="278"/>
      <c r="G5" s="278"/>
      <c r="H5" s="278"/>
    </row>
    <row r="6" spans="2:8">
      <c r="B6" s="7" t="s">
        <v>198</v>
      </c>
      <c r="D6" s="279"/>
      <c r="E6" s="277"/>
      <c r="F6" s="277"/>
      <c r="G6" s="277" t="s">
        <v>395</v>
      </c>
      <c r="H6" s="277"/>
    </row>
    <row r="7" spans="2:8">
      <c r="B7" s="7" t="s">
        <v>200</v>
      </c>
    </row>
    <row r="8" spans="2:8">
      <c r="B8" s="7" t="s">
        <v>183</v>
      </c>
      <c r="D8" t="str">
        <f>Свод!AR1</f>
        <v>"19"сентября 2025 г.</v>
      </c>
    </row>
    <row r="9" spans="2:8">
      <c r="B9" s="6"/>
    </row>
    <row r="10" spans="2:8" ht="15.75">
      <c r="B10" s="332" t="s">
        <v>367</v>
      </c>
      <c r="C10" s="332"/>
      <c r="D10" s="332"/>
      <c r="E10" s="332"/>
      <c r="F10" s="332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"19"сентября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3" t="s">
        <v>202</v>
      </c>
      <c r="C20" s="333"/>
      <c r="D20" s="333"/>
      <c r="E20" s="333"/>
      <c r="F20" s="333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0" t="s">
        <v>0</v>
      </c>
      <c r="C27" s="328" t="s">
        <v>1</v>
      </c>
      <c r="D27" s="328" t="s">
        <v>2</v>
      </c>
      <c r="E27" s="122" t="s">
        <v>3</v>
      </c>
      <c r="F27" s="326" t="s">
        <v>5</v>
      </c>
      <c r="G27" s="327"/>
      <c r="H27" s="327"/>
      <c r="I27" s="327"/>
    </row>
    <row r="28" spans="2:9" ht="51.75" thickBot="1">
      <c r="B28" s="331"/>
      <c r="C28" s="329"/>
      <c r="D28" s="329"/>
      <c r="E28" s="123" t="s">
        <v>4</v>
      </c>
      <c r="F28" s="247" t="s">
        <v>368</v>
      </c>
      <c r="G28" s="247" t="s">
        <v>369</v>
      </c>
      <c r="H28" s="247" t="s">
        <v>370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27492591.079999998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0" t="s">
        <v>0</v>
      </c>
      <c r="C37" s="328" t="s">
        <v>1</v>
      </c>
      <c r="D37" s="328" t="s">
        <v>2</v>
      </c>
      <c r="E37" s="328" t="s">
        <v>17</v>
      </c>
      <c r="F37" s="326" t="s">
        <v>5</v>
      </c>
      <c r="G37" s="327"/>
      <c r="H37" s="327"/>
      <c r="I37" s="327"/>
    </row>
    <row r="38" spans="2:11" ht="51.75" thickBot="1">
      <c r="B38" s="331"/>
      <c r="C38" s="329"/>
      <c r="D38" s="329"/>
      <c r="E38" s="329"/>
      <c r="F38" s="247" t="s">
        <v>368</v>
      </c>
      <c r="G38" s="247" t="s">
        <v>369</v>
      </c>
      <c r="H38" s="247" t="s">
        <v>370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22201535.16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21879535.16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27533113.68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0" t="s">
        <v>0</v>
      </c>
      <c r="C74" s="328" t="s">
        <v>1</v>
      </c>
      <c r="D74" s="328" t="s">
        <v>2</v>
      </c>
      <c r="E74" s="122" t="s">
        <v>3</v>
      </c>
      <c r="F74" s="326" t="s">
        <v>5</v>
      </c>
      <c r="G74" s="327"/>
      <c r="H74" s="327"/>
      <c r="I74" s="327"/>
    </row>
    <row r="75" spans="2:9" ht="51.75" thickBot="1">
      <c r="B75" s="331"/>
      <c r="C75" s="329"/>
      <c r="D75" s="329"/>
      <c r="E75" s="123" t="s">
        <v>4</v>
      </c>
      <c r="F75" s="247" t="s">
        <v>368</v>
      </c>
      <c r="G75" s="247" t="s">
        <v>369</v>
      </c>
      <c r="H75" s="247" t="s">
        <v>370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8210063.6799999997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0" t="s">
        <v>0</v>
      </c>
      <c r="C112" s="328" t="s">
        <v>1</v>
      </c>
      <c r="D112" s="328" t="s">
        <v>2</v>
      </c>
      <c r="E112" s="167" t="s">
        <v>3</v>
      </c>
      <c r="F112" s="326" t="s">
        <v>5</v>
      </c>
      <c r="G112" s="327"/>
      <c r="H112" s="327"/>
      <c r="I112" s="327"/>
    </row>
    <row r="113" spans="2:9" ht="51.75" thickBot="1">
      <c r="B113" s="331"/>
      <c r="C113" s="329"/>
      <c r="D113" s="329"/>
      <c r="E113" s="168" t="s">
        <v>4</v>
      </c>
      <c r="F113" s="247" t="s">
        <v>368</v>
      </c>
      <c r="G113" s="247" t="s">
        <v>369</v>
      </c>
      <c r="H113" s="247" t="s">
        <v>370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4302005.8999999994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0" t="s">
        <v>71</v>
      </c>
      <c r="B135" s="328" t="s">
        <v>0</v>
      </c>
      <c r="C135" s="328" t="s">
        <v>72</v>
      </c>
      <c r="D135" s="328" t="s">
        <v>73</v>
      </c>
      <c r="E135" s="328" t="s">
        <v>247</v>
      </c>
      <c r="F135" s="139"/>
      <c r="G135" s="326" t="s">
        <v>5</v>
      </c>
      <c r="H135" s="327"/>
      <c r="I135" s="327"/>
      <c r="J135" s="327"/>
    </row>
    <row r="136" spans="1:12" ht="77.25" thickBot="1">
      <c r="A136" s="331"/>
      <c r="B136" s="329"/>
      <c r="C136" s="329"/>
      <c r="D136" s="329"/>
      <c r="E136" s="329"/>
      <c r="F136" s="182" t="s">
        <v>283</v>
      </c>
      <c r="G136" s="247" t="s">
        <v>368</v>
      </c>
      <c r="H136" s="247" t="s">
        <v>369</v>
      </c>
      <c r="I136" s="247" t="s">
        <v>370</v>
      </c>
      <c r="J136" s="3" t="s">
        <v>6</v>
      </c>
    </row>
    <row r="137" spans="1:12" ht="15.75" thickBot="1">
      <c r="A137" s="182">
        <v>1</v>
      </c>
      <c r="B137" s="182">
        <v>2</v>
      </c>
      <c r="C137" s="182">
        <v>3</v>
      </c>
      <c r="D137" s="182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2">
        <v>1</v>
      </c>
      <c r="B138" s="4" t="s">
        <v>74</v>
      </c>
      <c r="C138" s="182">
        <v>26000</v>
      </c>
      <c r="D138" s="182" t="s">
        <v>8</v>
      </c>
      <c r="E138" s="140" t="s">
        <v>255</v>
      </c>
      <c r="F138" s="140" t="s">
        <v>8</v>
      </c>
      <c r="G138" s="62">
        <f>G147+G142</f>
        <v>8210063.6799999997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374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8210063.6799999997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4744596.16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4744596.16</v>
      </c>
      <c r="H151" s="4"/>
      <c r="I151" s="4"/>
      <c r="J151" s="4"/>
    </row>
    <row r="152" spans="1:10" ht="15.75" thickBot="1">
      <c r="A152" s="18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2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2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2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0" t="s">
        <v>71</v>
      </c>
      <c r="B167" s="328" t="s">
        <v>0</v>
      </c>
      <c r="C167" s="328" t="s">
        <v>72</v>
      </c>
      <c r="D167" s="328" t="s">
        <v>73</v>
      </c>
      <c r="E167" s="328" t="s">
        <v>247</v>
      </c>
      <c r="F167" s="139"/>
      <c r="G167" s="326" t="s">
        <v>5</v>
      </c>
      <c r="H167" s="327"/>
      <c r="I167" s="327"/>
      <c r="J167" s="327"/>
    </row>
    <row r="168" spans="1:10" ht="77.25" thickBot="1">
      <c r="A168" s="331"/>
      <c r="B168" s="329"/>
      <c r="C168" s="329"/>
      <c r="D168" s="329"/>
      <c r="E168" s="329"/>
      <c r="F168" s="182" t="s">
        <v>283</v>
      </c>
      <c r="G168" s="247" t="s">
        <v>368</v>
      </c>
      <c r="H168" s="247" t="s">
        <v>369</v>
      </c>
      <c r="I168" s="247" t="s">
        <v>370</v>
      </c>
      <c r="J168" s="3" t="s">
        <v>6</v>
      </c>
    </row>
    <row r="169" spans="1:10" ht="15.75" thickBot="1">
      <c r="A169" s="182">
        <v>1</v>
      </c>
      <c r="B169" s="182">
        <v>2</v>
      </c>
      <c r="C169" s="182">
        <v>3</v>
      </c>
      <c r="D169" s="182">
        <v>4</v>
      </c>
      <c r="E169" s="182"/>
      <c r="F169" s="182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2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2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2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8210063.6799999997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8210063.6799999997</v>
      </c>
      <c r="H176" s="4"/>
      <c r="I176" s="4"/>
      <c r="J176" s="4"/>
    </row>
    <row r="177" spans="1:10" ht="39" thickBot="1">
      <c r="A177" s="18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"19"сентября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2025-08-21T11:04:36Z</cp:lastPrinted>
  <dcterms:created xsi:type="dcterms:W3CDTF">2019-05-20T08:14:48Z</dcterms:created>
  <dcterms:modified xsi:type="dcterms:W3CDTF">2025-09-19T05:22:32Z</dcterms:modified>
</cp:coreProperties>
</file>