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обед +полд." sheetId="7" r:id="rId1"/>
    <sheet name="обед +полд. (5-11кл)" sheetId="8" r:id="rId2"/>
  </sheets>
  <definedNames>
    <definedName name="_Hlk57507523" localSheetId="0">'обед +полд.'!$B$3</definedName>
    <definedName name="_Hlk57507523" localSheetId="1">'обед +полд. (5-11кл)'!$B$3</definedName>
    <definedName name="_xlnm._FilterDatabase" localSheetId="0" hidden="1">'обед +полд.'!$C$1:$C$194</definedName>
    <definedName name="_xlnm._FilterDatabase" localSheetId="1" hidden="1">'обед +полд. (5-11кл)'!$C$1:$C$194</definedName>
    <definedName name="_xlnm.Print_Area" localSheetId="0">'обед +полд.'!$A$1:$L$191</definedName>
    <definedName name="_xlnm.Print_Area" localSheetId="1">'обед +полд. (5-11кл)'!$A$1:$L$191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5" i="8" l="1"/>
  <c r="K185" i="8"/>
  <c r="J185" i="8"/>
  <c r="I185" i="8"/>
  <c r="H185" i="8"/>
  <c r="G185" i="8"/>
  <c r="F185" i="8"/>
  <c r="E185" i="8"/>
  <c r="L188" i="8" l="1"/>
  <c r="K188" i="8"/>
  <c r="J188" i="8"/>
  <c r="I188" i="8"/>
  <c r="H188" i="8"/>
  <c r="G188" i="8"/>
  <c r="F188" i="8"/>
  <c r="E188" i="8"/>
  <c r="D188" i="8"/>
  <c r="L182" i="8"/>
  <c r="L189" i="8" s="1"/>
  <c r="K182" i="8"/>
  <c r="K189" i="8" s="1"/>
  <c r="J182" i="8"/>
  <c r="J189" i="8" s="1"/>
  <c r="I182" i="8"/>
  <c r="I189" i="8" s="1"/>
  <c r="H182" i="8"/>
  <c r="H189" i="8" s="1"/>
  <c r="G182" i="8"/>
  <c r="F182" i="8"/>
  <c r="E182" i="8"/>
  <c r="D182" i="8"/>
  <c r="D189" i="8" s="1"/>
  <c r="I171" i="8"/>
  <c r="J170" i="8"/>
  <c r="I170" i="8"/>
  <c r="D170" i="8"/>
  <c r="L166" i="8"/>
  <c r="L170" i="8" s="1"/>
  <c r="K166" i="8"/>
  <c r="K170" i="8" s="1"/>
  <c r="J166" i="8"/>
  <c r="I166" i="8"/>
  <c r="H166" i="8"/>
  <c r="H170" i="8" s="1"/>
  <c r="G166" i="8"/>
  <c r="G170" i="8" s="1"/>
  <c r="F166" i="8"/>
  <c r="F170" i="8" s="1"/>
  <c r="E166" i="8"/>
  <c r="E170" i="8" s="1"/>
  <c r="L164" i="8"/>
  <c r="L171" i="8" s="1"/>
  <c r="K164" i="8"/>
  <c r="K171" i="8" s="1"/>
  <c r="J164" i="8"/>
  <c r="J171" i="8" s="1"/>
  <c r="I164" i="8"/>
  <c r="H164" i="8"/>
  <c r="G164" i="8"/>
  <c r="F164" i="8"/>
  <c r="E164" i="8"/>
  <c r="E171" i="8" s="1"/>
  <c r="D164" i="8"/>
  <c r="D171" i="8" s="1"/>
  <c r="L151" i="8"/>
  <c r="E151" i="8"/>
  <c r="D151" i="8"/>
  <c r="L146" i="8"/>
  <c r="K146" i="8"/>
  <c r="K151" i="8" s="1"/>
  <c r="J146" i="8"/>
  <c r="J151" i="8" s="1"/>
  <c r="I146" i="8"/>
  <c r="I151" i="8" s="1"/>
  <c r="H146" i="8"/>
  <c r="H151" i="8" s="1"/>
  <c r="G146" i="8"/>
  <c r="G151" i="8" s="1"/>
  <c r="F146" i="8"/>
  <c r="F151" i="8" s="1"/>
  <c r="E146" i="8"/>
  <c r="L144" i="8"/>
  <c r="L152" i="8" s="1"/>
  <c r="K144" i="8"/>
  <c r="J144" i="8"/>
  <c r="J152" i="8" s="1"/>
  <c r="I144" i="8"/>
  <c r="I152" i="8" s="1"/>
  <c r="H144" i="8"/>
  <c r="H152" i="8" s="1"/>
  <c r="G144" i="8"/>
  <c r="F144" i="8"/>
  <c r="E144" i="8"/>
  <c r="E152" i="8" s="1"/>
  <c r="D144" i="8"/>
  <c r="D152" i="8" s="1"/>
  <c r="L131" i="8"/>
  <c r="K131" i="8"/>
  <c r="J131" i="8"/>
  <c r="I131" i="8"/>
  <c r="H131" i="8"/>
  <c r="G131" i="8"/>
  <c r="F131" i="8"/>
  <c r="E131" i="8"/>
  <c r="D131" i="8"/>
  <c r="L125" i="8"/>
  <c r="L132" i="8" s="1"/>
  <c r="K125" i="8"/>
  <c r="K132" i="8" s="1"/>
  <c r="J125" i="8"/>
  <c r="J132" i="8" s="1"/>
  <c r="I125" i="8"/>
  <c r="I132" i="8" s="1"/>
  <c r="H125" i="8"/>
  <c r="H132" i="8" s="1"/>
  <c r="G125" i="8"/>
  <c r="G132" i="8" s="1"/>
  <c r="F125" i="8"/>
  <c r="F132" i="8" s="1"/>
  <c r="E125" i="8"/>
  <c r="E132" i="8" s="1"/>
  <c r="D125" i="8"/>
  <c r="D132" i="8" s="1"/>
  <c r="J114" i="8"/>
  <c r="K113" i="8"/>
  <c r="J113" i="8"/>
  <c r="D113" i="8"/>
  <c r="L108" i="8"/>
  <c r="L113" i="8" s="1"/>
  <c r="K108" i="8"/>
  <c r="J108" i="8"/>
  <c r="I108" i="8"/>
  <c r="I113" i="8" s="1"/>
  <c r="H108" i="8"/>
  <c r="H113" i="8" s="1"/>
  <c r="G108" i="8"/>
  <c r="G113" i="8" s="1"/>
  <c r="F108" i="8"/>
  <c r="F113" i="8" s="1"/>
  <c r="E108" i="8"/>
  <c r="E113" i="8" s="1"/>
  <c r="L106" i="8"/>
  <c r="L114" i="8" s="1"/>
  <c r="K106" i="8"/>
  <c r="K114" i="8" s="1"/>
  <c r="J106" i="8"/>
  <c r="I106" i="8"/>
  <c r="H106" i="8"/>
  <c r="H114" i="8" s="1"/>
  <c r="G106" i="8"/>
  <c r="F106" i="8"/>
  <c r="E106" i="8"/>
  <c r="D106" i="8"/>
  <c r="D114" i="8" s="1"/>
  <c r="L92" i="8"/>
  <c r="J92" i="8"/>
  <c r="I92" i="8"/>
  <c r="H92" i="8"/>
  <c r="G92" i="8"/>
  <c r="G93" i="8" s="1"/>
  <c r="F92" i="8"/>
  <c r="E92" i="8"/>
  <c r="D92" i="8"/>
  <c r="K90" i="8"/>
  <c r="K92" i="8" s="1"/>
  <c r="H90" i="8"/>
  <c r="L86" i="8"/>
  <c r="L93" i="8" s="1"/>
  <c r="K86" i="8"/>
  <c r="K93" i="8" s="1"/>
  <c r="J86" i="8"/>
  <c r="J93" i="8" s="1"/>
  <c r="I86" i="8"/>
  <c r="I93" i="8" s="1"/>
  <c r="H86" i="8"/>
  <c r="H93" i="8" s="1"/>
  <c r="G86" i="8"/>
  <c r="F86" i="8"/>
  <c r="E86" i="8"/>
  <c r="E93" i="8" s="1"/>
  <c r="D86" i="8"/>
  <c r="D93" i="8" s="1"/>
  <c r="J74" i="8"/>
  <c r="I74" i="8"/>
  <c r="L73" i="8"/>
  <c r="K73" i="8"/>
  <c r="J73" i="8"/>
  <c r="I73" i="8"/>
  <c r="H73" i="8"/>
  <c r="G73" i="8"/>
  <c r="F73" i="8"/>
  <c r="E73" i="8"/>
  <c r="D73" i="8"/>
  <c r="L67" i="8"/>
  <c r="L74" i="8" s="1"/>
  <c r="K67" i="8"/>
  <c r="K74" i="8" s="1"/>
  <c r="J67" i="8"/>
  <c r="I67" i="8"/>
  <c r="H67" i="8"/>
  <c r="H74" i="8" s="1"/>
  <c r="G67" i="8"/>
  <c r="G74" i="8" s="1"/>
  <c r="F67" i="8"/>
  <c r="F74" i="8" s="1"/>
  <c r="E67" i="8"/>
  <c r="E74" i="8" s="1"/>
  <c r="D67" i="8"/>
  <c r="D74" i="8" s="1"/>
  <c r="L54" i="8"/>
  <c r="K54" i="8"/>
  <c r="J54" i="8"/>
  <c r="I54" i="8"/>
  <c r="H54" i="8"/>
  <c r="G54" i="8"/>
  <c r="F54" i="8"/>
  <c r="E54" i="8"/>
  <c r="D54" i="8"/>
  <c r="L48" i="8"/>
  <c r="L55" i="8" s="1"/>
  <c r="K48" i="8"/>
  <c r="K55" i="8" s="1"/>
  <c r="J48" i="8"/>
  <c r="J55" i="8" s="1"/>
  <c r="I48" i="8"/>
  <c r="I55" i="8" s="1"/>
  <c r="H48" i="8"/>
  <c r="H55" i="8" s="1"/>
  <c r="G48" i="8"/>
  <c r="G55" i="8" s="1"/>
  <c r="F48" i="8"/>
  <c r="F55" i="8" s="1"/>
  <c r="E48" i="8"/>
  <c r="E55" i="8" s="1"/>
  <c r="D48" i="8"/>
  <c r="D55" i="8" s="1"/>
  <c r="L36" i="8"/>
  <c r="K36" i="8"/>
  <c r="J36" i="8"/>
  <c r="I36" i="8"/>
  <c r="H36" i="8"/>
  <c r="G36" i="8"/>
  <c r="F36" i="8"/>
  <c r="E36" i="8"/>
  <c r="D36" i="8"/>
  <c r="L31" i="8"/>
  <c r="L37" i="8" s="1"/>
  <c r="K31" i="8"/>
  <c r="K37" i="8" s="1"/>
  <c r="J31" i="8"/>
  <c r="J37" i="8" s="1"/>
  <c r="I31" i="8"/>
  <c r="I37" i="8" s="1"/>
  <c r="H31" i="8"/>
  <c r="H37" i="8" s="1"/>
  <c r="G31" i="8"/>
  <c r="G37" i="8" s="1"/>
  <c r="F31" i="8"/>
  <c r="F37" i="8" s="1"/>
  <c r="E31" i="8"/>
  <c r="E37" i="8" s="1"/>
  <c r="D31" i="8"/>
  <c r="D37" i="8" s="1"/>
  <c r="J20" i="8"/>
  <c r="L19" i="8"/>
  <c r="J19" i="8"/>
  <c r="I19" i="8"/>
  <c r="H19" i="8"/>
  <c r="G19" i="8"/>
  <c r="F19" i="8"/>
  <c r="E19" i="8"/>
  <c r="D19" i="8"/>
  <c r="K16" i="8"/>
  <c r="K19" i="8" s="1"/>
  <c r="H16" i="8"/>
  <c r="L13" i="8"/>
  <c r="K13" i="8"/>
  <c r="J13" i="8"/>
  <c r="I13" i="8"/>
  <c r="I20" i="8" s="1"/>
  <c r="H13" i="8"/>
  <c r="H20" i="8" s="1"/>
  <c r="G13" i="8"/>
  <c r="G20" i="8" s="1"/>
  <c r="F13" i="8"/>
  <c r="F20" i="8" s="1"/>
  <c r="E13" i="8"/>
  <c r="D13" i="8"/>
  <c r="F189" i="8" l="1"/>
  <c r="E189" i="8"/>
  <c r="G189" i="8"/>
  <c r="H171" i="8"/>
  <c r="H190" i="8" s="1"/>
  <c r="H191" i="8" s="1"/>
  <c r="K152" i="8"/>
  <c r="I114" i="8"/>
  <c r="F93" i="8"/>
  <c r="I190" i="8"/>
  <c r="I191" i="8" s="1"/>
  <c r="K20" i="8"/>
  <c r="L20" i="8"/>
  <c r="L190" i="8" s="1"/>
  <c r="L191" i="8" s="1"/>
  <c r="D20" i="8"/>
  <c r="D190" i="8" s="1"/>
  <c r="D191" i="8" s="1"/>
  <c r="E20" i="8"/>
  <c r="G171" i="8"/>
  <c r="F152" i="8"/>
  <c r="E114" i="8"/>
  <c r="F171" i="8"/>
  <c r="F114" i="8"/>
  <c r="J190" i="8"/>
  <c r="J191" i="8" s="1"/>
  <c r="G114" i="8"/>
  <c r="G152" i="8"/>
  <c r="L166" i="7"/>
  <c r="K166" i="7"/>
  <c r="J166" i="7"/>
  <c r="I166" i="7"/>
  <c r="H166" i="7"/>
  <c r="G166" i="7"/>
  <c r="F166" i="7"/>
  <c r="E166" i="7"/>
  <c r="L146" i="7"/>
  <c r="K146" i="7"/>
  <c r="J146" i="7"/>
  <c r="I146" i="7"/>
  <c r="H146" i="7"/>
  <c r="G146" i="7"/>
  <c r="F146" i="7"/>
  <c r="E146" i="7"/>
  <c r="L108" i="7"/>
  <c r="K108" i="7"/>
  <c r="J108" i="7"/>
  <c r="I108" i="7"/>
  <c r="H108" i="7"/>
  <c r="G108" i="7"/>
  <c r="F108" i="7"/>
  <c r="E108" i="7"/>
  <c r="K190" i="8" l="1"/>
  <c r="K191" i="8" s="1"/>
  <c r="G190" i="8"/>
  <c r="G191" i="8" s="1"/>
  <c r="F190" i="8"/>
  <c r="F191" i="8" s="1"/>
  <c r="E190" i="8"/>
  <c r="E191" i="8" s="1"/>
  <c r="K16" i="7"/>
  <c r="H16" i="7"/>
  <c r="K90" i="7"/>
  <c r="H90" i="7"/>
  <c r="F67" i="7"/>
  <c r="G67" i="7"/>
  <c r="H67" i="7"/>
  <c r="I67" i="7"/>
  <c r="J67" i="7"/>
  <c r="K67" i="7"/>
  <c r="L67" i="7"/>
  <c r="H170" i="7" l="1"/>
  <c r="I170" i="7"/>
  <c r="J170" i="7"/>
  <c r="K170" i="7"/>
  <c r="L170" i="7"/>
  <c r="G170" i="7"/>
  <c r="F170" i="7"/>
  <c r="E170" i="7"/>
  <c r="D170" i="7" l="1"/>
  <c r="L151" i="7"/>
  <c r="E151" i="7"/>
  <c r="F151" i="7"/>
  <c r="G151" i="7"/>
  <c r="H151" i="7"/>
  <c r="I151" i="7"/>
  <c r="J151" i="7"/>
  <c r="K151" i="7"/>
  <c r="D151" i="7"/>
  <c r="G182" i="7" l="1"/>
  <c r="H182" i="7"/>
  <c r="I182" i="7"/>
  <c r="J182" i="7"/>
  <c r="K182" i="7"/>
  <c r="L182" i="7"/>
  <c r="F182" i="7"/>
  <c r="E182" i="7"/>
  <c r="D182" i="7"/>
  <c r="E67" i="7"/>
  <c r="D67" i="7"/>
  <c r="D73" i="7" l="1"/>
  <c r="L73" i="7"/>
  <c r="K73" i="7"/>
  <c r="J73" i="7"/>
  <c r="I73" i="7"/>
  <c r="H73" i="7"/>
  <c r="G73" i="7"/>
  <c r="F73" i="7"/>
  <c r="E73" i="7"/>
  <c r="L144" i="7" l="1"/>
  <c r="K144" i="7"/>
  <c r="J144" i="7"/>
  <c r="I144" i="7"/>
  <c r="H144" i="7"/>
  <c r="G144" i="7"/>
  <c r="F144" i="7"/>
  <c r="E144" i="7"/>
  <c r="D144" i="7"/>
  <c r="L31" i="7"/>
  <c r="K31" i="7"/>
  <c r="J31" i="7"/>
  <c r="I31" i="7"/>
  <c r="H31" i="7"/>
  <c r="G31" i="7"/>
  <c r="F31" i="7"/>
  <c r="E31" i="7"/>
  <c r="D31" i="7"/>
  <c r="L164" i="7" l="1"/>
  <c r="K164" i="7"/>
  <c r="J164" i="7"/>
  <c r="I164" i="7"/>
  <c r="H164" i="7"/>
  <c r="G164" i="7"/>
  <c r="F164" i="7"/>
  <c r="E164" i="7"/>
  <c r="D164" i="7"/>
  <c r="L86" i="7" l="1"/>
  <c r="K86" i="7"/>
  <c r="J86" i="7"/>
  <c r="I86" i="7"/>
  <c r="H86" i="7"/>
  <c r="G86" i="7"/>
  <c r="F86" i="7"/>
  <c r="E86" i="7"/>
  <c r="D86" i="7"/>
  <c r="L131" i="7" l="1"/>
  <c r="K131" i="7"/>
  <c r="J131" i="7"/>
  <c r="I131" i="7"/>
  <c r="H131" i="7"/>
  <c r="G131" i="7"/>
  <c r="F131" i="7"/>
  <c r="E131" i="7"/>
  <c r="D131" i="7"/>
  <c r="L19" i="7" l="1"/>
  <c r="K19" i="7"/>
  <c r="J19" i="7"/>
  <c r="I19" i="7"/>
  <c r="H19" i="7"/>
  <c r="G19" i="7"/>
  <c r="F19" i="7"/>
  <c r="E19" i="7"/>
  <c r="D19" i="7"/>
  <c r="L188" i="7" l="1"/>
  <c r="K188" i="7"/>
  <c r="J188" i="7"/>
  <c r="I188" i="7"/>
  <c r="H188" i="7"/>
  <c r="G188" i="7"/>
  <c r="F188" i="7"/>
  <c r="E188" i="7"/>
  <c r="D188" i="7"/>
  <c r="L125" i="7"/>
  <c r="K125" i="7"/>
  <c r="J125" i="7"/>
  <c r="I125" i="7"/>
  <c r="H125" i="7"/>
  <c r="G125" i="7"/>
  <c r="F125" i="7"/>
  <c r="E125" i="7"/>
  <c r="D125" i="7"/>
  <c r="L113" i="7"/>
  <c r="K113" i="7"/>
  <c r="J113" i="7"/>
  <c r="I113" i="7"/>
  <c r="H113" i="7"/>
  <c r="G113" i="7"/>
  <c r="F113" i="7"/>
  <c r="E113" i="7"/>
  <c r="D113" i="7"/>
  <c r="L106" i="7"/>
  <c r="K106" i="7"/>
  <c r="J106" i="7"/>
  <c r="I106" i="7"/>
  <c r="H106" i="7"/>
  <c r="G106" i="7"/>
  <c r="F106" i="7"/>
  <c r="E106" i="7"/>
  <c r="D106" i="7"/>
  <c r="L92" i="7"/>
  <c r="K92" i="7"/>
  <c r="J92" i="7"/>
  <c r="I92" i="7"/>
  <c r="H92" i="7"/>
  <c r="G92" i="7"/>
  <c r="F92" i="7"/>
  <c r="E92" i="7"/>
  <c r="D92" i="7"/>
  <c r="L54" i="7"/>
  <c r="K54" i="7"/>
  <c r="J54" i="7"/>
  <c r="I54" i="7"/>
  <c r="H54" i="7"/>
  <c r="G54" i="7"/>
  <c r="F54" i="7"/>
  <c r="E54" i="7"/>
  <c r="D54" i="7"/>
  <c r="L48" i="7"/>
  <c r="K48" i="7"/>
  <c r="J48" i="7"/>
  <c r="I48" i="7"/>
  <c r="H48" i="7"/>
  <c r="G48" i="7"/>
  <c r="F48" i="7"/>
  <c r="E48" i="7"/>
  <c r="D48" i="7"/>
  <c r="L36" i="7"/>
  <c r="K36" i="7"/>
  <c r="J36" i="7"/>
  <c r="I36" i="7"/>
  <c r="H36" i="7"/>
  <c r="G36" i="7"/>
  <c r="F36" i="7"/>
  <c r="E36" i="7"/>
  <c r="D36" i="7"/>
  <c r="L13" i="7"/>
  <c r="K13" i="7"/>
  <c r="J13" i="7"/>
  <c r="I13" i="7"/>
  <c r="H13" i="7"/>
  <c r="G13" i="7"/>
  <c r="F13" i="7"/>
  <c r="E13" i="7"/>
  <c r="D13" i="7"/>
  <c r="F171" i="7" l="1"/>
  <c r="J171" i="7"/>
  <c r="F189" i="7"/>
  <c r="J189" i="7"/>
  <c r="G171" i="7"/>
  <c r="G189" i="7"/>
  <c r="D114" i="7"/>
  <c r="H114" i="7"/>
  <c r="K114" i="7"/>
  <c r="D132" i="7"/>
  <c r="H132" i="7"/>
  <c r="K132" i="7"/>
  <c r="D152" i="7"/>
  <c r="H152" i="7"/>
  <c r="K152" i="7"/>
  <c r="D171" i="7"/>
  <c r="H171" i="7"/>
  <c r="K171" i="7"/>
  <c r="D189" i="7"/>
  <c r="H189" i="7"/>
  <c r="K189" i="7"/>
  <c r="E114" i="7"/>
  <c r="I114" i="7"/>
  <c r="L114" i="7"/>
  <c r="E132" i="7"/>
  <c r="I132" i="7"/>
  <c r="L132" i="7"/>
  <c r="E152" i="7"/>
  <c r="I152" i="7"/>
  <c r="L152" i="7"/>
  <c r="E171" i="7"/>
  <c r="I171" i="7"/>
  <c r="L171" i="7"/>
  <c r="E189" i="7"/>
  <c r="I189" i="7"/>
  <c r="L189" i="7"/>
  <c r="F132" i="7"/>
  <c r="J132" i="7"/>
  <c r="F152" i="7"/>
  <c r="J152" i="7"/>
  <c r="G132" i="7"/>
  <c r="G152" i="7"/>
  <c r="F93" i="7"/>
  <c r="J93" i="7"/>
  <c r="F114" i="7"/>
  <c r="J114" i="7"/>
  <c r="G74" i="7"/>
  <c r="G93" i="7"/>
  <c r="G114" i="7"/>
  <c r="D20" i="7"/>
  <c r="H20" i="7"/>
  <c r="K20" i="7"/>
  <c r="D37" i="7"/>
  <c r="H37" i="7"/>
  <c r="K37" i="7"/>
  <c r="D55" i="7"/>
  <c r="H55" i="7"/>
  <c r="K55" i="7"/>
  <c r="D74" i="7"/>
  <c r="H74" i="7"/>
  <c r="K74" i="7"/>
  <c r="D93" i="7"/>
  <c r="H93" i="7"/>
  <c r="K93" i="7"/>
  <c r="E93" i="7"/>
  <c r="I93" i="7"/>
  <c r="L93" i="7"/>
  <c r="E20" i="7"/>
  <c r="F74" i="7"/>
  <c r="J74" i="7"/>
  <c r="I20" i="7"/>
  <c r="L20" i="7"/>
  <c r="E37" i="7"/>
  <c r="I37" i="7"/>
  <c r="L37" i="7"/>
  <c r="E55" i="7"/>
  <c r="I55" i="7"/>
  <c r="L55" i="7"/>
  <c r="E74" i="7"/>
  <c r="I74" i="7"/>
  <c r="L74" i="7"/>
  <c r="F55" i="7"/>
  <c r="J55" i="7"/>
  <c r="G55" i="7"/>
  <c r="F37" i="7"/>
  <c r="J37" i="7"/>
  <c r="G37" i="7"/>
  <c r="F20" i="7"/>
  <c r="J20" i="7"/>
  <c r="G20" i="7"/>
  <c r="G190" i="7" l="1"/>
  <c r="G191" i="7" s="1"/>
  <c r="F190" i="7"/>
  <c r="F191" i="7" s="1"/>
  <c r="K190" i="7"/>
  <c r="K191" i="7" s="1"/>
  <c r="L190" i="7"/>
  <c r="L191" i="7" s="1"/>
  <c r="E190" i="7"/>
  <c r="E191" i="7" s="1"/>
  <c r="H190" i="7"/>
  <c r="H191" i="7" s="1"/>
  <c r="J190" i="7"/>
  <c r="J191" i="7" s="1"/>
  <c r="I190" i="7"/>
  <c r="I191" i="7" s="1"/>
  <c r="D190" i="7"/>
  <c r="D191" i="7" s="1"/>
</calcChain>
</file>

<file path=xl/sharedStrings.xml><?xml version="1.0" encoding="utf-8"?>
<sst xmlns="http://schemas.openxmlformats.org/spreadsheetml/2006/main" count="796" uniqueCount="98">
  <si>
    <t>Наименование блюда</t>
  </si>
  <si>
    <t>Обед</t>
  </si>
  <si>
    <t>Итого обед:</t>
  </si>
  <si>
    <t>Всего:</t>
  </si>
  <si>
    <t>Энергетическая ценность, ккал</t>
  </si>
  <si>
    <t>№, рецептура</t>
  </si>
  <si>
    <t>День 2</t>
  </si>
  <si>
    <t>День 1</t>
  </si>
  <si>
    <t>День 3</t>
  </si>
  <si>
    <t>День 4</t>
  </si>
  <si>
    <t>День 5</t>
  </si>
  <si>
    <t>Неделя 2</t>
  </si>
  <si>
    <t>СРЕДНЕЕ ЗА 1ДЕНЬ:</t>
  </si>
  <si>
    <t>ВСЕГО за 10 дней:</t>
  </si>
  <si>
    <t>Пищевая ценность</t>
  </si>
  <si>
    <t>белки, г</t>
  </si>
  <si>
    <t>жиры, г</t>
  </si>
  <si>
    <t>углеводы, г</t>
  </si>
  <si>
    <t>Вит. С, мг</t>
  </si>
  <si>
    <t>Ca, мг</t>
  </si>
  <si>
    <t>Mg, мг</t>
  </si>
  <si>
    <t>Масса порций, г</t>
  </si>
  <si>
    <t>420/2016</t>
  </si>
  <si>
    <t>18/2016</t>
  </si>
  <si>
    <t>132/2016</t>
  </si>
  <si>
    <t>19/2016</t>
  </si>
  <si>
    <t>403/2016</t>
  </si>
  <si>
    <t>484/2016</t>
  </si>
  <si>
    <t>122/2016</t>
  </si>
  <si>
    <t>Полдник</t>
  </si>
  <si>
    <t>Итого полдник:</t>
  </si>
  <si>
    <t xml:space="preserve">  Обед</t>
  </si>
  <si>
    <t>День 6</t>
  </si>
  <si>
    <t>День 7</t>
  </si>
  <si>
    <t>День 8</t>
  </si>
  <si>
    <t>День 9</t>
  </si>
  <si>
    <t>День 10</t>
  </si>
  <si>
    <t>Fе, мкг</t>
  </si>
  <si>
    <t>Хлеб пшеничный</t>
  </si>
  <si>
    <t>Хлеб ржаной</t>
  </si>
  <si>
    <t>Каша гречневая</t>
  </si>
  <si>
    <t>Чай с сахаром</t>
  </si>
  <si>
    <t>Рассольник Ленинградский</t>
  </si>
  <si>
    <t>303/2017</t>
  </si>
  <si>
    <t>210/2016</t>
  </si>
  <si>
    <t xml:space="preserve">Котлета (биточки) рыбные </t>
  </si>
  <si>
    <t>Картофельное пюре</t>
  </si>
  <si>
    <t>70/71/2015</t>
  </si>
  <si>
    <t xml:space="preserve">Овощи натуральные по сезону </t>
  </si>
  <si>
    <t>289/2017</t>
  </si>
  <si>
    <t>ПП</t>
  </si>
  <si>
    <t>15/2017</t>
  </si>
  <si>
    <t>193/2016</t>
  </si>
  <si>
    <t>Сыр (порциями)</t>
  </si>
  <si>
    <t>234/2017</t>
  </si>
  <si>
    <t>Выпечка (штрудель с яблоком)</t>
  </si>
  <si>
    <t>47/2015</t>
  </si>
  <si>
    <t>Салат из квашеной капусты</t>
  </si>
  <si>
    <t>Сок фруктовый</t>
  </si>
  <si>
    <t>Фрукт свежий (по сезону)</t>
  </si>
  <si>
    <t>643/2022</t>
  </si>
  <si>
    <t>291/2017</t>
  </si>
  <si>
    <t>92/2017</t>
  </si>
  <si>
    <t>82/2017</t>
  </si>
  <si>
    <t>203/2012</t>
  </si>
  <si>
    <t>13/2016</t>
  </si>
  <si>
    <t>Масло сливочное</t>
  </si>
  <si>
    <t>378/2022</t>
  </si>
  <si>
    <t xml:space="preserve">Плов из риса с курагой </t>
  </si>
  <si>
    <t xml:space="preserve">                                                                                                                                               Основное меню для детей  1-4 классов                                                                                                                                                         2 смена                                                                                  </t>
  </si>
  <si>
    <t>101/2017</t>
  </si>
  <si>
    <t>Суп с крупой</t>
  </si>
  <si>
    <t>Блины со сгущенным молоком</t>
  </si>
  <si>
    <t>226/2016</t>
  </si>
  <si>
    <t xml:space="preserve">Суп картофельный с горохом </t>
  </si>
  <si>
    <t>Рагу с мясной консервой</t>
  </si>
  <si>
    <t>54-28м</t>
  </si>
  <si>
    <t>Жаркое по-домашнему с мясной консервой</t>
  </si>
  <si>
    <t>Щи из свежей капусты</t>
  </si>
  <si>
    <t>Плов из птицы (мясная консерва)</t>
  </si>
  <si>
    <t>Гречка по-купечески с мясной консервой</t>
  </si>
  <si>
    <t>Омлет запеченный</t>
  </si>
  <si>
    <t>182/2017</t>
  </si>
  <si>
    <t>Молочная каша жидкая (крупа в ассортименте)</t>
  </si>
  <si>
    <t>278/2021</t>
  </si>
  <si>
    <t>Суп куриный с яйцом</t>
  </si>
  <si>
    <t>311/2016</t>
  </si>
  <si>
    <t>Гуляш из мясной консервы</t>
  </si>
  <si>
    <t>203/2017</t>
  </si>
  <si>
    <t>Макароны отварные</t>
  </si>
  <si>
    <t>413/2022</t>
  </si>
  <si>
    <t>Омлет с зеленым горошком</t>
  </si>
  <si>
    <t>Оладьи со сгущенным молоком</t>
  </si>
  <si>
    <t>137/2016</t>
  </si>
  <si>
    <t>Суп крестьянский с крупой</t>
  </si>
  <si>
    <t xml:space="preserve">Борщ с капустой и картофелем </t>
  </si>
  <si>
    <t>Макароны,запеченные с сыром</t>
  </si>
  <si>
    <t xml:space="preserve">                                                                                                                                               Основное меню для детей  5-11 классов                                                                                                                                                         2 смена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</si>
</sst>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2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i/>
      <sz val="2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  <xf numFmtId="2" fontId="4" fillId="0" borderId="5" xfId="0" applyNumberFormat="1" applyFont="1" applyFill="1" applyBorder="1" applyAlignment="1">
      <alignment horizontal="center" wrapText="1"/>
    </xf>
    <xf numFmtId="2" fontId="4" fillId="0" borderId="8" xfId="0" applyNumberFormat="1" applyFont="1" applyFill="1" applyBorder="1" applyAlignment="1">
      <alignment horizontal="center" wrapText="1"/>
    </xf>
    <xf numFmtId="2" fontId="4" fillId="0" borderId="10" xfId="0" applyNumberFormat="1" applyFont="1" applyFill="1" applyBorder="1" applyAlignment="1">
      <alignment horizontal="center" wrapText="1"/>
    </xf>
    <xf numFmtId="2" fontId="4" fillId="0" borderId="6" xfId="0" applyNumberFormat="1" applyFont="1" applyFill="1" applyBorder="1" applyAlignment="1">
      <alignment horizontal="center" wrapText="1"/>
    </xf>
    <xf numFmtId="2" fontId="4" fillId="0" borderId="9" xfId="0" applyNumberFormat="1" applyFont="1" applyFill="1" applyBorder="1" applyAlignment="1">
      <alignment horizont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wrapText="1"/>
    </xf>
    <xf numFmtId="1" fontId="4" fillId="0" borderId="7" xfId="0" applyNumberFormat="1" applyFont="1" applyFill="1" applyBorder="1" applyAlignment="1">
      <alignment horizontal="center" wrapText="1"/>
    </xf>
    <xf numFmtId="2" fontId="4" fillId="0" borderId="7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2" fontId="5" fillId="0" borderId="4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165" fontId="4" fillId="0" borderId="3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wrapText="1"/>
    </xf>
    <xf numFmtId="0" fontId="5" fillId="0" borderId="17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2" fontId="3" fillId="0" borderId="17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2" fontId="4" fillId="0" borderId="2" xfId="0" applyNumberFormat="1" applyFont="1" applyFill="1" applyBorder="1" applyAlignment="1">
      <alignment horizontal="center" wrapText="1"/>
    </xf>
    <xf numFmtId="2" fontId="4" fillId="0" borderId="3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2" fontId="3" fillId="0" borderId="8" xfId="0" applyNumberFormat="1" applyFont="1" applyFill="1" applyBorder="1" applyAlignment="1">
      <alignment horizontal="center" vertical="center"/>
    </xf>
    <xf numFmtId="2" fontId="3" fillId="0" borderId="0" xfId="0" applyNumberFormat="1" applyFont="1" applyFill="1"/>
    <xf numFmtId="49" fontId="5" fillId="0" borderId="6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left" wrapText="1"/>
    </xf>
    <xf numFmtId="1" fontId="6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left" wrapText="1"/>
    </xf>
    <xf numFmtId="1" fontId="6" fillId="0" borderId="5" xfId="0" applyNumberFormat="1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5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5"/>
  <sheetViews>
    <sheetView view="pageBreakPreview" topLeftCell="B1" zoomScale="46" zoomScaleNormal="46" zoomScaleSheetLayoutView="46" workbookViewId="0">
      <selection activeCell="E45" sqref="E45"/>
    </sheetView>
  </sheetViews>
  <sheetFormatPr defaultColWidth="9.140625" defaultRowHeight="39.75" customHeight="1" x14ac:dyDescent="0.5"/>
  <cols>
    <col min="1" max="1" width="7.5703125" style="1" customWidth="1"/>
    <col min="2" max="2" width="49.5703125" style="95" customWidth="1"/>
    <col min="3" max="3" width="126.5703125" style="1" customWidth="1"/>
    <col min="4" max="4" width="36.85546875" style="1" customWidth="1"/>
    <col min="5" max="5" width="34.7109375" style="1" customWidth="1"/>
    <col min="6" max="6" width="38.28515625" style="1" customWidth="1"/>
    <col min="7" max="7" width="34.140625" style="1" customWidth="1"/>
    <col min="8" max="8" width="41.7109375" style="1" customWidth="1"/>
    <col min="9" max="9" width="35" style="1" customWidth="1"/>
    <col min="10" max="10" width="33.5703125" style="1" customWidth="1"/>
    <col min="11" max="11" width="33.140625" style="76" customWidth="1"/>
    <col min="12" max="12" width="35.140625" style="1" customWidth="1"/>
    <col min="13" max="16384" width="9.140625" style="1"/>
  </cols>
  <sheetData>
    <row r="1" spans="2:16" ht="46.5" customHeight="1" thickBot="1" x14ac:dyDescent="0.55000000000000004">
      <c r="B1" s="124" t="s">
        <v>69</v>
      </c>
      <c r="C1" s="125"/>
      <c r="D1" s="125"/>
      <c r="E1" s="125"/>
      <c r="F1" s="125"/>
      <c r="G1" s="125"/>
      <c r="H1" s="125"/>
      <c r="I1" s="125"/>
      <c r="J1" s="125"/>
      <c r="K1" s="125"/>
      <c r="L1" s="126"/>
    </row>
    <row r="2" spans="2:16" ht="53.25" customHeight="1" thickBot="1" x14ac:dyDescent="0.55000000000000004">
      <c r="B2" s="104" t="s">
        <v>7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2:16" ht="39.75" customHeight="1" thickBot="1" x14ac:dyDescent="0.55000000000000004">
      <c r="B3" s="115" t="s">
        <v>5</v>
      </c>
      <c r="C3" s="115" t="s">
        <v>0</v>
      </c>
      <c r="D3" s="115" t="s">
        <v>21</v>
      </c>
      <c r="E3" s="116" t="s">
        <v>14</v>
      </c>
      <c r="F3" s="117"/>
      <c r="G3" s="118"/>
      <c r="H3" s="116" t="s">
        <v>4</v>
      </c>
      <c r="I3" s="113" t="s">
        <v>18</v>
      </c>
      <c r="J3" s="114" t="s">
        <v>19</v>
      </c>
      <c r="K3" s="114" t="s">
        <v>20</v>
      </c>
      <c r="L3" s="114" t="s">
        <v>37</v>
      </c>
    </row>
    <row r="4" spans="2:16" ht="66" customHeight="1" thickBot="1" x14ac:dyDescent="0.55000000000000004">
      <c r="B4" s="108"/>
      <c r="C4" s="107"/>
      <c r="D4" s="107"/>
      <c r="E4" s="2" t="s">
        <v>15</v>
      </c>
      <c r="F4" s="2" t="s">
        <v>16</v>
      </c>
      <c r="G4" s="2" t="s">
        <v>17</v>
      </c>
      <c r="H4" s="109"/>
      <c r="I4" s="102"/>
      <c r="J4" s="100"/>
      <c r="K4" s="100"/>
      <c r="L4" s="100"/>
    </row>
    <row r="5" spans="2:16" ht="59.25" customHeight="1" thickBot="1" x14ac:dyDescent="0.55000000000000004">
      <c r="B5" s="97" t="s">
        <v>1</v>
      </c>
      <c r="C5" s="98"/>
      <c r="D5" s="98"/>
      <c r="E5" s="98"/>
      <c r="F5" s="98"/>
      <c r="G5" s="98"/>
      <c r="H5" s="98"/>
      <c r="I5" s="98"/>
      <c r="J5" s="98"/>
      <c r="K5" s="98"/>
      <c r="L5" s="99"/>
    </row>
    <row r="6" spans="2:16" ht="46.5" customHeight="1" thickBot="1" x14ac:dyDescent="0.55000000000000004">
      <c r="B6" s="3" t="s">
        <v>56</v>
      </c>
      <c r="C6" s="4" t="s">
        <v>57</v>
      </c>
      <c r="D6" s="5">
        <v>60</v>
      </c>
      <c r="E6" s="6">
        <v>0.96</v>
      </c>
      <c r="F6" s="6">
        <v>3.06</v>
      </c>
      <c r="G6" s="6">
        <v>1.95</v>
      </c>
      <c r="H6" s="6">
        <v>40.61</v>
      </c>
      <c r="I6" s="7">
        <v>11.89</v>
      </c>
      <c r="J6" s="8">
        <v>31.34</v>
      </c>
      <c r="K6" s="9">
        <v>9.61</v>
      </c>
      <c r="L6" s="10">
        <v>0.4</v>
      </c>
    </row>
    <row r="7" spans="2:16" ht="45" customHeight="1" thickBot="1" x14ac:dyDescent="0.55000000000000004">
      <c r="B7" s="11" t="s">
        <v>70</v>
      </c>
      <c r="C7" s="12" t="s">
        <v>71</v>
      </c>
      <c r="D7" s="11">
        <v>200</v>
      </c>
      <c r="E7" s="13">
        <v>1.57</v>
      </c>
      <c r="F7" s="13">
        <v>2.17</v>
      </c>
      <c r="G7" s="13">
        <v>9.69</v>
      </c>
      <c r="H7" s="14">
        <v>68.599999999999994</v>
      </c>
      <c r="I7" s="9">
        <v>6.6</v>
      </c>
      <c r="J7" s="15">
        <v>17.600000000000001</v>
      </c>
      <c r="K7" s="9">
        <v>18.22</v>
      </c>
      <c r="L7" s="16">
        <v>0.7</v>
      </c>
    </row>
    <row r="8" spans="2:16" ht="46.5" customHeight="1" thickBot="1" x14ac:dyDescent="0.55000000000000004">
      <c r="B8" s="17" t="s">
        <v>54</v>
      </c>
      <c r="C8" s="18" t="s">
        <v>45</v>
      </c>
      <c r="D8" s="17">
        <v>100</v>
      </c>
      <c r="E8" s="7">
        <v>10.63</v>
      </c>
      <c r="F8" s="7">
        <v>12.64</v>
      </c>
      <c r="G8" s="7">
        <v>13.07</v>
      </c>
      <c r="H8" s="14">
        <v>209.45</v>
      </c>
      <c r="I8" s="14">
        <v>0.54</v>
      </c>
      <c r="J8" s="8">
        <v>60.77</v>
      </c>
      <c r="K8" s="9">
        <v>33.950000000000003</v>
      </c>
      <c r="L8" s="16">
        <v>1.2</v>
      </c>
    </row>
    <row r="9" spans="2:16" ht="45" customHeight="1" thickBot="1" x14ac:dyDescent="0.55000000000000004">
      <c r="B9" s="11" t="s">
        <v>43</v>
      </c>
      <c r="C9" s="12" t="s">
        <v>40</v>
      </c>
      <c r="D9" s="11">
        <v>150</v>
      </c>
      <c r="E9" s="13">
        <v>4</v>
      </c>
      <c r="F9" s="13">
        <v>4.24</v>
      </c>
      <c r="G9" s="13">
        <v>24.55</v>
      </c>
      <c r="H9" s="14">
        <v>152.4</v>
      </c>
      <c r="I9" s="7">
        <v>0</v>
      </c>
      <c r="J9" s="19">
        <v>10.53</v>
      </c>
      <c r="K9" s="20">
        <v>99.9</v>
      </c>
      <c r="L9" s="10">
        <v>3.36</v>
      </c>
    </row>
    <row r="10" spans="2:16" ht="42.75" customHeight="1" thickBot="1" x14ac:dyDescent="0.55000000000000004">
      <c r="B10" s="11" t="s">
        <v>22</v>
      </c>
      <c r="C10" s="12" t="s">
        <v>41</v>
      </c>
      <c r="D10" s="11">
        <v>200</v>
      </c>
      <c r="E10" s="13">
        <v>0</v>
      </c>
      <c r="F10" s="13">
        <v>0</v>
      </c>
      <c r="G10" s="13">
        <v>6.9860000000000007</v>
      </c>
      <c r="H10" s="13">
        <v>27.93</v>
      </c>
      <c r="I10" s="7">
        <v>0.05</v>
      </c>
      <c r="J10" s="19">
        <v>2.69</v>
      </c>
      <c r="K10" s="20">
        <v>2.2000000000000002</v>
      </c>
      <c r="L10" s="10">
        <v>0.43</v>
      </c>
    </row>
    <row r="11" spans="2:16" ht="42.75" customHeight="1" thickBot="1" x14ac:dyDescent="0.55000000000000004">
      <c r="B11" s="11" t="s">
        <v>23</v>
      </c>
      <c r="C11" s="12" t="s">
        <v>38</v>
      </c>
      <c r="D11" s="11">
        <v>45</v>
      </c>
      <c r="E11" s="13">
        <v>3.4200000000000004</v>
      </c>
      <c r="F11" s="13">
        <v>0.36</v>
      </c>
      <c r="G11" s="13">
        <v>22.106249999999996</v>
      </c>
      <c r="H11" s="13">
        <v>105.75</v>
      </c>
      <c r="I11" s="7">
        <v>0</v>
      </c>
      <c r="J11" s="19">
        <v>10.349999999999998</v>
      </c>
      <c r="K11" s="9">
        <v>14.85</v>
      </c>
      <c r="L11" s="16">
        <v>0.85500000000000009</v>
      </c>
    </row>
    <row r="12" spans="2:16" ht="46.5" customHeight="1" thickBot="1" x14ac:dyDescent="0.55000000000000004">
      <c r="B12" s="21" t="s">
        <v>25</v>
      </c>
      <c r="C12" s="18" t="s">
        <v>39</v>
      </c>
      <c r="D12" s="17">
        <v>25</v>
      </c>
      <c r="E12" s="7">
        <v>1.65</v>
      </c>
      <c r="F12" s="7">
        <v>3</v>
      </c>
      <c r="G12" s="7">
        <v>8.35</v>
      </c>
      <c r="H12" s="13">
        <v>43.5</v>
      </c>
      <c r="I12" s="14">
        <v>0</v>
      </c>
      <c r="J12" s="8">
        <v>8.25</v>
      </c>
      <c r="K12" s="9">
        <v>14.250000000000002</v>
      </c>
      <c r="L12" s="16">
        <v>1.125</v>
      </c>
      <c r="P12" s="22"/>
    </row>
    <row r="13" spans="2:16" ht="66" customHeight="1" thickBot="1" x14ac:dyDescent="0.55000000000000004">
      <c r="B13" s="21"/>
      <c r="C13" s="23" t="s">
        <v>2</v>
      </c>
      <c r="D13" s="24">
        <f t="shared" ref="D13:L13" si="0">SUM(D6:D12)</f>
        <v>780</v>
      </c>
      <c r="E13" s="25">
        <f t="shared" si="0"/>
        <v>22.23</v>
      </c>
      <c r="F13" s="25">
        <f t="shared" si="0"/>
        <v>25.47</v>
      </c>
      <c r="G13" s="25">
        <f t="shared" si="0"/>
        <v>86.702249999999992</v>
      </c>
      <c r="H13" s="25">
        <f t="shared" si="0"/>
        <v>648.24</v>
      </c>
      <c r="I13" s="26">
        <f t="shared" si="0"/>
        <v>19.080000000000002</v>
      </c>
      <c r="J13" s="27">
        <f t="shared" si="0"/>
        <v>141.53</v>
      </c>
      <c r="K13" s="28">
        <f t="shared" si="0"/>
        <v>192.98</v>
      </c>
      <c r="L13" s="29">
        <f t="shared" si="0"/>
        <v>8.07</v>
      </c>
    </row>
    <row r="14" spans="2:16" ht="57.75" customHeight="1" thickBot="1" x14ac:dyDescent="0.55000000000000004">
      <c r="B14" s="97" t="s">
        <v>29</v>
      </c>
      <c r="C14" s="98"/>
      <c r="D14" s="98"/>
      <c r="E14" s="98"/>
      <c r="F14" s="98"/>
      <c r="G14" s="98"/>
      <c r="H14" s="98"/>
      <c r="I14" s="98"/>
      <c r="J14" s="98"/>
      <c r="K14" s="98"/>
      <c r="L14" s="99"/>
    </row>
    <row r="15" spans="2:16" ht="49.5" customHeight="1" thickBot="1" x14ac:dyDescent="0.55000000000000004">
      <c r="B15" s="30" t="s">
        <v>50</v>
      </c>
      <c r="C15" s="31" t="s">
        <v>72</v>
      </c>
      <c r="D15" s="32">
        <v>160</v>
      </c>
      <c r="E15" s="33">
        <v>11.802352941176469</v>
      </c>
      <c r="F15" s="33">
        <v>14.164705882352941</v>
      </c>
      <c r="G15" s="33">
        <v>44.988235294117644</v>
      </c>
      <c r="H15" s="33">
        <v>347.2</v>
      </c>
      <c r="I15" s="33">
        <v>0.16</v>
      </c>
      <c r="J15" s="33">
        <v>130.49411764705883</v>
      </c>
      <c r="K15" s="14">
        <v>23.341176470588234</v>
      </c>
      <c r="L15" s="34">
        <v>1.3082352941176469</v>
      </c>
    </row>
    <row r="16" spans="2:16" ht="49.5" customHeight="1" thickBot="1" x14ac:dyDescent="0.55000000000000004">
      <c r="B16" s="30" t="s">
        <v>23</v>
      </c>
      <c r="C16" s="31" t="s">
        <v>38</v>
      </c>
      <c r="D16" s="21">
        <v>20</v>
      </c>
      <c r="E16" s="37">
        <v>1.5</v>
      </c>
      <c r="F16" s="37">
        <v>0.6</v>
      </c>
      <c r="G16" s="37">
        <v>10.02</v>
      </c>
      <c r="H16" s="37">
        <f>103.6/2</f>
        <v>51.8</v>
      </c>
      <c r="I16" s="14">
        <v>0</v>
      </c>
      <c r="J16" s="47">
        <v>4.4000000000000004</v>
      </c>
      <c r="K16" s="9">
        <f>13.2/2</f>
        <v>6.6</v>
      </c>
      <c r="L16" s="16">
        <v>0.4</v>
      </c>
    </row>
    <row r="17" spans="2:12" ht="49.5" customHeight="1" thickBot="1" x14ac:dyDescent="0.55000000000000004">
      <c r="B17" s="30" t="s">
        <v>22</v>
      </c>
      <c r="C17" s="31" t="s">
        <v>41</v>
      </c>
      <c r="D17" s="32">
        <v>200</v>
      </c>
      <c r="E17" s="33">
        <v>0</v>
      </c>
      <c r="F17" s="33">
        <v>0</v>
      </c>
      <c r="G17" s="33">
        <v>6.9860000000000007</v>
      </c>
      <c r="H17" s="33">
        <v>27.93</v>
      </c>
      <c r="I17" s="33">
        <v>0.05</v>
      </c>
      <c r="J17" s="33">
        <v>2.69</v>
      </c>
      <c r="K17" s="14">
        <v>2.2000000000000002</v>
      </c>
      <c r="L17" s="34">
        <v>0.43</v>
      </c>
    </row>
    <row r="18" spans="2:12" ht="46.5" customHeight="1" thickBot="1" x14ac:dyDescent="0.55000000000000004">
      <c r="B18" s="21" t="s">
        <v>26</v>
      </c>
      <c r="C18" s="35" t="s">
        <v>59</v>
      </c>
      <c r="D18" s="36">
        <v>100</v>
      </c>
      <c r="E18" s="9">
        <v>0.4</v>
      </c>
      <c r="F18" s="9">
        <v>0.4</v>
      </c>
      <c r="G18" s="9">
        <v>9.8000000000000007</v>
      </c>
      <c r="H18" s="9">
        <v>47</v>
      </c>
      <c r="I18" s="37">
        <v>10</v>
      </c>
      <c r="J18" s="37">
        <v>16</v>
      </c>
      <c r="K18" s="9">
        <v>9</v>
      </c>
      <c r="L18" s="9">
        <v>2.2000000000000002</v>
      </c>
    </row>
    <row r="19" spans="2:12" ht="54" customHeight="1" thickBot="1" x14ac:dyDescent="0.55000000000000004">
      <c r="B19" s="32"/>
      <c r="C19" s="23" t="s">
        <v>30</v>
      </c>
      <c r="D19" s="24">
        <f t="shared" ref="D19:L19" si="1">SUM(D15:D18)</f>
        <v>480</v>
      </c>
      <c r="E19" s="25">
        <f t="shared" si="1"/>
        <v>13.70235294117647</v>
      </c>
      <c r="F19" s="25">
        <f t="shared" si="1"/>
        <v>15.164705882352941</v>
      </c>
      <c r="G19" s="25">
        <f t="shared" si="1"/>
        <v>71.794235294117641</v>
      </c>
      <c r="H19" s="25">
        <f t="shared" si="1"/>
        <v>473.93</v>
      </c>
      <c r="I19" s="25">
        <f t="shared" si="1"/>
        <v>10.210000000000001</v>
      </c>
      <c r="J19" s="25">
        <f t="shared" si="1"/>
        <v>153.58411764705883</v>
      </c>
      <c r="K19" s="25">
        <f t="shared" si="1"/>
        <v>41.141176470588235</v>
      </c>
      <c r="L19" s="28">
        <f t="shared" si="1"/>
        <v>4.3382352941176467</v>
      </c>
    </row>
    <row r="20" spans="2:12" ht="57" customHeight="1" thickBot="1" x14ac:dyDescent="0.55000000000000004">
      <c r="B20" s="32"/>
      <c r="C20" s="38" t="s">
        <v>3</v>
      </c>
      <c r="D20" s="39">
        <f t="shared" ref="D20:L20" si="2">D13+D19</f>
        <v>1260</v>
      </c>
      <c r="E20" s="40">
        <f t="shared" si="2"/>
        <v>35.932352941176468</v>
      </c>
      <c r="F20" s="40">
        <f t="shared" si="2"/>
        <v>40.634705882352939</v>
      </c>
      <c r="G20" s="40">
        <f t="shared" si="2"/>
        <v>158.49648529411763</v>
      </c>
      <c r="H20" s="40">
        <f t="shared" si="2"/>
        <v>1122.17</v>
      </c>
      <c r="I20" s="40">
        <f t="shared" si="2"/>
        <v>29.290000000000003</v>
      </c>
      <c r="J20" s="40">
        <f t="shared" si="2"/>
        <v>295.11411764705883</v>
      </c>
      <c r="K20" s="40">
        <f t="shared" si="2"/>
        <v>234.12117647058824</v>
      </c>
      <c r="L20" s="26">
        <f t="shared" si="2"/>
        <v>12.408235294117647</v>
      </c>
    </row>
    <row r="21" spans="2:12" ht="64.5" customHeight="1" thickBot="1" x14ac:dyDescent="0.55000000000000004">
      <c r="B21" s="104" t="s">
        <v>6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6"/>
    </row>
    <row r="22" spans="2:12" ht="39.75" customHeight="1" thickBot="1" x14ac:dyDescent="0.55000000000000004">
      <c r="B22" s="115" t="s">
        <v>5</v>
      </c>
      <c r="C22" s="115" t="s">
        <v>0</v>
      </c>
      <c r="D22" s="115" t="s">
        <v>21</v>
      </c>
      <c r="E22" s="116" t="s">
        <v>14</v>
      </c>
      <c r="F22" s="117"/>
      <c r="G22" s="118"/>
      <c r="H22" s="116" t="s">
        <v>4</v>
      </c>
      <c r="I22" s="113" t="s">
        <v>18</v>
      </c>
      <c r="J22" s="114" t="s">
        <v>19</v>
      </c>
      <c r="K22" s="114" t="s">
        <v>20</v>
      </c>
      <c r="L22" s="114" t="s">
        <v>37</v>
      </c>
    </row>
    <row r="23" spans="2:12" ht="54" customHeight="1" thickBot="1" x14ac:dyDescent="0.55000000000000004">
      <c r="B23" s="108"/>
      <c r="C23" s="108"/>
      <c r="D23" s="108"/>
      <c r="E23" s="41" t="s">
        <v>15</v>
      </c>
      <c r="F23" s="41" t="s">
        <v>16</v>
      </c>
      <c r="G23" s="41" t="s">
        <v>17</v>
      </c>
      <c r="H23" s="112"/>
      <c r="I23" s="103"/>
      <c r="J23" s="101"/>
      <c r="K23" s="101"/>
      <c r="L23" s="101"/>
    </row>
    <row r="24" spans="2:12" ht="64.5" customHeight="1" thickBot="1" x14ac:dyDescent="0.55000000000000004">
      <c r="B24" s="97" t="s">
        <v>1</v>
      </c>
      <c r="C24" s="98"/>
      <c r="D24" s="98"/>
      <c r="E24" s="98"/>
      <c r="F24" s="98"/>
      <c r="G24" s="98"/>
      <c r="H24" s="98"/>
      <c r="I24" s="98"/>
      <c r="J24" s="98"/>
      <c r="K24" s="98"/>
      <c r="L24" s="99"/>
    </row>
    <row r="25" spans="2:12" ht="45" customHeight="1" thickBot="1" x14ac:dyDescent="0.55000000000000004">
      <c r="B25" s="42" t="s">
        <v>47</v>
      </c>
      <c r="C25" s="43" t="s">
        <v>48</v>
      </c>
      <c r="D25" s="11">
        <v>60</v>
      </c>
      <c r="E25" s="6">
        <v>0.66</v>
      </c>
      <c r="F25" s="6">
        <v>0.12</v>
      </c>
      <c r="G25" s="6">
        <v>2.2799999999999998</v>
      </c>
      <c r="H25" s="6">
        <v>13.2</v>
      </c>
      <c r="I25" s="7">
        <v>10.5</v>
      </c>
      <c r="J25" s="44">
        <v>8.4</v>
      </c>
      <c r="K25" s="20">
        <v>12</v>
      </c>
      <c r="L25" s="7">
        <v>0.51</v>
      </c>
    </row>
    <row r="26" spans="2:12" ht="46.5" customHeight="1" thickBot="1" x14ac:dyDescent="0.55000000000000004">
      <c r="B26" s="45" t="s">
        <v>24</v>
      </c>
      <c r="C26" s="12" t="s">
        <v>74</v>
      </c>
      <c r="D26" s="11">
        <v>200</v>
      </c>
      <c r="E26" s="13">
        <v>4.0999999999999996</v>
      </c>
      <c r="F26" s="13">
        <v>8.9</v>
      </c>
      <c r="G26" s="13">
        <v>22.84</v>
      </c>
      <c r="H26" s="13">
        <v>158</v>
      </c>
      <c r="I26" s="7">
        <v>3.75</v>
      </c>
      <c r="J26" s="19">
        <v>24.37</v>
      </c>
      <c r="K26" s="46">
        <v>22.94</v>
      </c>
      <c r="L26" s="14">
        <v>1.72</v>
      </c>
    </row>
    <row r="27" spans="2:12" ht="45" customHeight="1" thickBot="1" x14ac:dyDescent="0.55000000000000004">
      <c r="B27" s="21" t="s">
        <v>49</v>
      </c>
      <c r="C27" s="12" t="s">
        <v>75</v>
      </c>
      <c r="D27" s="11">
        <v>200</v>
      </c>
      <c r="E27" s="13">
        <v>14.35</v>
      </c>
      <c r="F27" s="13">
        <v>13.39</v>
      </c>
      <c r="G27" s="13">
        <v>20.260000000000002</v>
      </c>
      <c r="H27" s="14">
        <v>248</v>
      </c>
      <c r="I27" s="14">
        <v>12.94</v>
      </c>
      <c r="J27" s="47">
        <v>42.05</v>
      </c>
      <c r="K27" s="9">
        <v>44.22</v>
      </c>
      <c r="L27" s="14">
        <v>2.19</v>
      </c>
    </row>
    <row r="28" spans="2:12" ht="46.5" customHeight="1" thickBot="1" x14ac:dyDescent="0.55000000000000004">
      <c r="B28" s="11" t="s">
        <v>23</v>
      </c>
      <c r="C28" s="12" t="s">
        <v>38</v>
      </c>
      <c r="D28" s="11">
        <v>45</v>
      </c>
      <c r="E28" s="13">
        <v>3.4200000000000004</v>
      </c>
      <c r="F28" s="13">
        <v>0.36</v>
      </c>
      <c r="G28" s="13">
        <v>22.106249999999996</v>
      </c>
      <c r="H28" s="6">
        <v>105.75</v>
      </c>
      <c r="I28" s="14">
        <v>0</v>
      </c>
      <c r="J28" s="8">
        <v>10.349999999999998</v>
      </c>
      <c r="K28" s="9">
        <v>14.85</v>
      </c>
      <c r="L28" s="14">
        <v>0.85500000000000009</v>
      </c>
    </row>
    <row r="29" spans="2:12" ht="45" customHeight="1" thickBot="1" x14ac:dyDescent="0.55000000000000004">
      <c r="B29" s="48" t="s">
        <v>25</v>
      </c>
      <c r="C29" s="12" t="s">
        <v>39</v>
      </c>
      <c r="D29" s="11">
        <v>25</v>
      </c>
      <c r="E29" s="13">
        <v>1.65</v>
      </c>
      <c r="F29" s="13">
        <v>3</v>
      </c>
      <c r="G29" s="13">
        <v>8.35</v>
      </c>
      <c r="H29" s="13">
        <v>43.5</v>
      </c>
      <c r="I29" s="9">
        <v>0</v>
      </c>
      <c r="J29" s="15">
        <v>8.25</v>
      </c>
      <c r="K29" s="9">
        <v>14.250000000000002</v>
      </c>
      <c r="L29" s="9">
        <v>1.125</v>
      </c>
    </row>
    <row r="30" spans="2:12" ht="48" customHeight="1" thickBot="1" x14ac:dyDescent="0.55000000000000004">
      <c r="B30" s="21" t="s">
        <v>27</v>
      </c>
      <c r="C30" s="18" t="s">
        <v>58</v>
      </c>
      <c r="D30" s="17">
        <v>180</v>
      </c>
      <c r="E30" s="7">
        <v>0.9</v>
      </c>
      <c r="F30" s="7">
        <v>0.18</v>
      </c>
      <c r="G30" s="7">
        <v>18.18</v>
      </c>
      <c r="H30" s="13">
        <v>82.8</v>
      </c>
      <c r="I30" s="14">
        <v>3.6</v>
      </c>
      <c r="J30" s="8">
        <v>12.6</v>
      </c>
      <c r="K30" s="9">
        <v>7.2</v>
      </c>
      <c r="L30" s="14">
        <v>2.52</v>
      </c>
    </row>
    <row r="31" spans="2:12" ht="60.75" customHeight="1" thickBot="1" x14ac:dyDescent="0.55000000000000004">
      <c r="B31" s="17"/>
      <c r="C31" s="49" t="s">
        <v>2</v>
      </c>
      <c r="D31" s="50">
        <f t="shared" ref="D31:L31" si="3">SUM(D25:D30)</f>
        <v>710</v>
      </c>
      <c r="E31" s="51">
        <f t="shared" si="3"/>
        <v>25.08</v>
      </c>
      <c r="F31" s="51">
        <f t="shared" si="3"/>
        <v>25.95</v>
      </c>
      <c r="G31" s="51">
        <f t="shared" si="3"/>
        <v>94.016249999999985</v>
      </c>
      <c r="H31" s="51">
        <f t="shared" si="3"/>
        <v>651.25</v>
      </c>
      <c r="I31" s="51">
        <f t="shared" si="3"/>
        <v>30.79</v>
      </c>
      <c r="J31" s="51">
        <f t="shared" si="3"/>
        <v>106.01999999999998</v>
      </c>
      <c r="K31" s="51">
        <f t="shared" si="3"/>
        <v>115.46</v>
      </c>
      <c r="L31" s="51">
        <f t="shared" si="3"/>
        <v>8.92</v>
      </c>
    </row>
    <row r="32" spans="2:12" ht="60" customHeight="1" thickBot="1" x14ac:dyDescent="0.55000000000000004">
      <c r="B32" s="97" t="s">
        <v>29</v>
      </c>
      <c r="C32" s="98"/>
      <c r="D32" s="98"/>
      <c r="E32" s="98"/>
      <c r="F32" s="98"/>
      <c r="G32" s="98"/>
      <c r="H32" s="98"/>
      <c r="I32" s="98"/>
      <c r="J32" s="98"/>
      <c r="K32" s="98"/>
      <c r="L32" s="99"/>
    </row>
    <row r="33" spans="2:12" ht="53.25" customHeight="1" thickBot="1" x14ac:dyDescent="0.55000000000000004">
      <c r="B33" s="30" t="s">
        <v>50</v>
      </c>
      <c r="C33" s="31" t="s">
        <v>55</v>
      </c>
      <c r="D33" s="32">
        <v>80</v>
      </c>
      <c r="E33" s="33">
        <v>5.49</v>
      </c>
      <c r="F33" s="33">
        <v>3.49</v>
      </c>
      <c r="G33" s="33">
        <v>51.01</v>
      </c>
      <c r="H33" s="33">
        <v>254.47</v>
      </c>
      <c r="I33" s="33">
        <v>0</v>
      </c>
      <c r="J33" s="33">
        <v>9.16</v>
      </c>
      <c r="K33" s="14">
        <v>8</v>
      </c>
      <c r="L33" s="34">
        <v>0.62</v>
      </c>
    </row>
    <row r="34" spans="2:12" ht="50.25" customHeight="1" thickBot="1" x14ac:dyDescent="0.55000000000000004">
      <c r="B34" s="21" t="s">
        <v>26</v>
      </c>
      <c r="C34" s="52" t="s">
        <v>59</v>
      </c>
      <c r="D34" s="21">
        <v>100</v>
      </c>
      <c r="E34" s="37">
        <v>0.4</v>
      </c>
      <c r="F34" s="37">
        <v>0.4</v>
      </c>
      <c r="G34" s="37">
        <v>9.8000000000000007</v>
      </c>
      <c r="H34" s="37">
        <v>47</v>
      </c>
      <c r="I34" s="37">
        <v>10</v>
      </c>
      <c r="J34" s="37">
        <v>16</v>
      </c>
      <c r="K34" s="9">
        <v>9</v>
      </c>
      <c r="L34" s="9">
        <v>2.2000000000000002</v>
      </c>
    </row>
    <row r="35" spans="2:12" ht="51.75" customHeight="1" thickBot="1" x14ac:dyDescent="0.55000000000000004">
      <c r="B35" s="32" t="s">
        <v>22</v>
      </c>
      <c r="C35" s="31" t="s">
        <v>41</v>
      </c>
      <c r="D35" s="32">
        <v>200</v>
      </c>
      <c r="E35" s="33">
        <v>0</v>
      </c>
      <c r="F35" s="33">
        <v>0</v>
      </c>
      <c r="G35" s="33">
        <v>6.9860000000000007</v>
      </c>
      <c r="H35" s="33">
        <v>27.93</v>
      </c>
      <c r="I35" s="33">
        <v>0.05</v>
      </c>
      <c r="J35" s="33">
        <v>2.69</v>
      </c>
      <c r="K35" s="9">
        <v>2.2000000000000002</v>
      </c>
      <c r="L35" s="53">
        <v>0.43</v>
      </c>
    </row>
    <row r="36" spans="2:12" ht="57" customHeight="1" thickBot="1" x14ac:dyDescent="0.55000000000000004">
      <c r="B36" s="32"/>
      <c r="C36" s="23" t="s">
        <v>30</v>
      </c>
      <c r="D36" s="24">
        <f t="shared" ref="D36:L36" si="4">SUM(D33:D35)</f>
        <v>380</v>
      </c>
      <c r="E36" s="25">
        <f t="shared" si="4"/>
        <v>5.8900000000000006</v>
      </c>
      <c r="F36" s="25">
        <f t="shared" si="4"/>
        <v>3.89</v>
      </c>
      <c r="G36" s="25">
        <f t="shared" si="4"/>
        <v>67.796000000000006</v>
      </c>
      <c r="H36" s="25">
        <f t="shared" si="4"/>
        <v>329.40000000000003</v>
      </c>
      <c r="I36" s="25">
        <f t="shared" si="4"/>
        <v>10.050000000000001</v>
      </c>
      <c r="J36" s="25">
        <f t="shared" si="4"/>
        <v>27.85</v>
      </c>
      <c r="K36" s="25">
        <f t="shared" si="4"/>
        <v>19.2</v>
      </c>
      <c r="L36" s="28">
        <f t="shared" si="4"/>
        <v>3.2500000000000004</v>
      </c>
    </row>
    <row r="37" spans="2:12" ht="55.5" customHeight="1" thickBot="1" x14ac:dyDescent="0.55000000000000004">
      <c r="B37" s="21"/>
      <c r="C37" s="23" t="s">
        <v>3</v>
      </c>
      <c r="D37" s="24">
        <f t="shared" ref="D37:L37" si="5">D31+D36</f>
        <v>1090</v>
      </c>
      <c r="E37" s="25">
        <f t="shared" si="5"/>
        <v>30.97</v>
      </c>
      <c r="F37" s="25">
        <f t="shared" si="5"/>
        <v>29.84</v>
      </c>
      <c r="G37" s="25">
        <f t="shared" si="5"/>
        <v>161.81225000000001</v>
      </c>
      <c r="H37" s="25">
        <f t="shared" si="5"/>
        <v>980.65000000000009</v>
      </c>
      <c r="I37" s="25">
        <f t="shared" si="5"/>
        <v>40.840000000000003</v>
      </c>
      <c r="J37" s="25">
        <f t="shared" si="5"/>
        <v>133.86999999999998</v>
      </c>
      <c r="K37" s="25">
        <f t="shared" si="5"/>
        <v>134.66</v>
      </c>
      <c r="L37" s="28">
        <f t="shared" si="5"/>
        <v>12.17</v>
      </c>
    </row>
    <row r="38" spans="2:12" ht="59.25" customHeight="1" thickBot="1" x14ac:dyDescent="0.55000000000000004">
      <c r="B38" s="104" t="s">
        <v>8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6"/>
    </row>
    <row r="39" spans="2:12" ht="39.75" customHeight="1" thickBot="1" x14ac:dyDescent="0.55000000000000004">
      <c r="B39" s="115" t="s">
        <v>5</v>
      </c>
      <c r="C39" s="115" t="s">
        <v>0</v>
      </c>
      <c r="D39" s="115" t="s">
        <v>21</v>
      </c>
      <c r="E39" s="116" t="s">
        <v>14</v>
      </c>
      <c r="F39" s="117"/>
      <c r="G39" s="118"/>
      <c r="H39" s="116" t="s">
        <v>4</v>
      </c>
      <c r="I39" s="113" t="s">
        <v>18</v>
      </c>
      <c r="J39" s="114" t="s">
        <v>19</v>
      </c>
      <c r="K39" s="114" t="s">
        <v>20</v>
      </c>
      <c r="L39" s="114" t="s">
        <v>37</v>
      </c>
    </row>
    <row r="40" spans="2:12" ht="49.5" customHeight="1" thickBot="1" x14ac:dyDescent="0.55000000000000004">
      <c r="B40" s="108"/>
      <c r="C40" s="108"/>
      <c r="D40" s="108"/>
      <c r="E40" s="41" t="s">
        <v>15</v>
      </c>
      <c r="F40" s="41" t="s">
        <v>16</v>
      </c>
      <c r="G40" s="41" t="s">
        <v>17</v>
      </c>
      <c r="H40" s="112"/>
      <c r="I40" s="103"/>
      <c r="J40" s="101"/>
      <c r="K40" s="101"/>
      <c r="L40" s="101"/>
    </row>
    <row r="41" spans="2:12" ht="56.25" customHeight="1" thickBot="1" x14ac:dyDescent="0.55000000000000004">
      <c r="B41" s="97" t="s">
        <v>1</v>
      </c>
      <c r="C41" s="98"/>
      <c r="D41" s="98"/>
      <c r="E41" s="98"/>
      <c r="F41" s="98"/>
      <c r="G41" s="98"/>
      <c r="H41" s="98"/>
      <c r="I41" s="98"/>
      <c r="J41" s="98"/>
      <c r="K41" s="98"/>
      <c r="L41" s="99"/>
    </row>
    <row r="42" spans="2:12" ht="49.5" customHeight="1" thickBot="1" x14ac:dyDescent="0.55000000000000004">
      <c r="B42" s="5" t="s">
        <v>47</v>
      </c>
      <c r="C42" s="12" t="s">
        <v>48</v>
      </c>
      <c r="D42" s="11">
        <v>60</v>
      </c>
      <c r="E42" s="6">
        <v>0.66</v>
      </c>
      <c r="F42" s="6">
        <v>0.12</v>
      </c>
      <c r="G42" s="6">
        <v>2.2799999999999998</v>
      </c>
      <c r="H42" s="6">
        <v>13.2</v>
      </c>
      <c r="I42" s="7">
        <v>10.5</v>
      </c>
      <c r="J42" s="44">
        <v>8.4</v>
      </c>
      <c r="K42" s="20">
        <v>12</v>
      </c>
      <c r="L42" s="7">
        <v>0.54</v>
      </c>
    </row>
    <row r="43" spans="2:12" ht="48" customHeight="1" thickBot="1" x14ac:dyDescent="0.55000000000000004">
      <c r="B43" s="11" t="s">
        <v>62</v>
      </c>
      <c r="C43" s="12" t="s">
        <v>78</v>
      </c>
      <c r="D43" s="11">
        <v>200</v>
      </c>
      <c r="E43" s="13">
        <v>1.53</v>
      </c>
      <c r="F43" s="13">
        <v>3.9</v>
      </c>
      <c r="G43" s="13">
        <v>6.67</v>
      </c>
      <c r="H43" s="13">
        <v>118.96</v>
      </c>
      <c r="I43" s="7">
        <v>23.64</v>
      </c>
      <c r="J43" s="19">
        <v>42.83</v>
      </c>
      <c r="K43" s="9">
        <v>16.77</v>
      </c>
      <c r="L43" s="14">
        <v>0.59</v>
      </c>
    </row>
    <row r="44" spans="2:12" ht="48" customHeight="1" thickBot="1" x14ac:dyDescent="0.55000000000000004">
      <c r="B44" s="17" t="s">
        <v>61</v>
      </c>
      <c r="C44" s="18" t="s">
        <v>79</v>
      </c>
      <c r="D44" s="17">
        <v>200</v>
      </c>
      <c r="E44" s="7">
        <v>16.940000000000001</v>
      </c>
      <c r="F44" s="7">
        <v>10.46</v>
      </c>
      <c r="G44" s="7">
        <v>25.73</v>
      </c>
      <c r="H44" s="14">
        <v>305.33</v>
      </c>
      <c r="I44" s="14">
        <v>6.02</v>
      </c>
      <c r="J44" s="8">
        <v>46.34</v>
      </c>
      <c r="K44" s="9">
        <v>54.04</v>
      </c>
      <c r="L44" s="14">
        <v>1.97</v>
      </c>
    </row>
    <row r="45" spans="2:12" ht="48" customHeight="1" thickBot="1" x14ac:dyDescent="0.55000000000000004">
      <c r="B45" s="48" t="s">
        <v>23</v>
      </c>
      <c r="C45" s="12" t="s">
        <v>38</v>
      </c>
      <c r="D45" s="11">
        <v>45</v>
      </c>
      <c r="E45" s="13">
        <v>3.4200000000000004</v>
      </c>
      <c r="F45" s="13">
        <v>0.36</v>
      </c>
      <c r="G45" s="13">
        <v>22.106249999999996</v>
      </c>
      <c r="H45" s="13">
        <v>105.75</v>
      </c>
      <c r="I45" s="9">
        <v>0</v>
      </c>
      <c r="J45" s="15">
        <v>10.349999999999998</v>
      </c>
      <c r="K45" s="9">
        <v>14.85</v>
      </c>
      <c r="L45" s="9">
        <v>0.85500000000000009</v>
      </c>
    </row>
    <row r="46" spans="2:12" ht="48" customHeight="1" thickBot="1" x14ac:dyDescent="0.55000000000000004">
      <c r="B46" s="48" t="s">
        <v>25</v>
      </c>
      <c r="C46" s="12" t="s">
        <v>39</v>
      </c>
      <c r="D46" s="11">
        <v>25</v>
      </c>
      <c r="E46" s="13">
        <v>1.65</v>
      </c>
      <c r="F46" s="13">
        <v>3</v>
      </c>
      <c r="G46" s="13">
        <v>8.35</v>
      </c>
      <c r="H46" s="13">
        <v>43.5</v>
      </c>
      <c r="I46" s="9">
        <v>0</v>
      </c>
      <c r="J46" s="15">
        <v>8.25</v>
      </c>
      <c r="K46" s="9">
        <v>14.250000000000002</v>
      </c>
      <c r="L46" s="9">
        <v>1.125</v>
      </c>
    </row>
    <row r="47" spans="2:12" ht="46.5" customHeight="1" thickBot="1" x14ac:dyDescent="0.55000000000000004">
      <c r="B47" s="21" t="s">
        <v>22</v>
      </c>
      <c r="C47" s="18" t="s">
        <v>41</v>
      </c>
      <c r="D47" s="17">
        <v>200</v>
      </c>
      <c r="E47" s="7">
        <v>0</v>
      </c>
      <c r="F47" s="7">
        <v>0</v>
      </c>
      <c r="G47" s="7">
        <v>6.9860000000000007</v>
      </c>
      <c r="H47" s="13">
        <v>27.93</v>
      </c>
      <c r="I47" s="14">
        <v>0.05</v>
      </c>
      <c r="J47" s="8">
        <v>2.69</v>
      </c>
      <c r="K47" s="9">
        <v>2.2000000000000002</v>
      </c>
      <c r="L47" s="14">
        <v>0.43</v>
      </c>
    </row>
    <row r="48" spans="2:12" ht="53.25" customHeight="1" thickBot="1" x14ac:dyDescent="0.55000000000000004">
      <c r="B48" s="11"/>
      <c r="C48" s="54" t="s">
        <v>2</v>
      </c>
      <c r="D48" s="55">
        <f t="shared" ref="D48:L48" si="6">SUM(D42:D47)</f>
        <v>730</v>
      </c>
      <c r="E48" s="25">
        <f t="shared" si="6"/>
        <v>24.200000000000003</v>
      </c>
      <c r="F48" s="25">
        <f t="shared" si="6"/>
        <v>17.84</v>
      </c>
      <c r="G48" s="25">
        <f t="shared" si="6"/>
        <v>72.122249999999994</v>
      </c>
      <c r="H48" s="25">
        <f t="shared" si="6"/>
        <v>614.66999999999996</v>
      </c>
      <c r="I48" s="28">
        <f t="shared" si="6"/>
        <v>40.209999999999994</v>
      </c>
      <c r="J48" s="27">
        <f t="shared" si="6"/>
        <v>118.85999999999999</v>
      </c>
      <c r="K48" s="28">
        <f t="shared" si="6"/>
        <v>114.11</v>
      </c>
      <c r="L48" s="28">
        <f t="shared" si="6"/>
        <v>5.51</v>
      </c>
    </row>
    <row r="49" spans="2:12" ht="57.75" customHeight="1" thickBot="1" x14ac:dyDescent="0.55000000000000004">
      <c r="B49" s="97" t="s">
        <v>29</v>
      </c>
      <c r="C49" s="98"/>
      <c r="D49" s="98"/>
      <c r="E49" s="98"/>
      <c r="F49" s="98"/>
      <c r="G49" s="98"/>
      <c r="H49" s="98"/>
      <c r="I49" s="98"/>
      <c r="J49" s="98"/>
      <c r="K49" s="98"/>
      <c r="L49" s="99"/>
    </row>
    <row r="50" spans="2:12" ht="52.5" customHeight="1" thickBot="1" x14ac:dyDescent="0.55000000000000004">
      <c r="B50" s="30" t="s">
        <v>47</v>
      </c>
      <c r="C50" s="31" t="s">
        <v>48</v>
      </c>
      <c r="D50" s="32">
        <v>30</v>
      </c>
      <c r="E50" s="33">
        <v>0.33</v>
      </c>
      <c r="F50" s="33">
        <v>0.6</v>
      </c>
      <c r="G50" s="33">
        <v>1.1399999999999999</v>
      </c>
      <c r="H50" s="33">
        <v>6.7</v>
      </c>
      <c r="I50" s="33">
        <v>5.25</v>
      </c>
      <c r="J50" s="33">
        <v>4.2</v>
      </c>
      <c r="K50" s="14">
        <v>6</v>
      </c>
      <c r="L50" s="34">
        <v>0.25</v>
      </c>
    </row>
    <row r="51" spans="2:12" ht="49.5" customHeight="1" thickBot="1" x14ac:dyDescent="0.55000000000000004">
      <c r="B51" s="30" t="s">
        <v>76</v>
      </c>
      <c r="C51" s="35" t="s">
        <v>77</v>
      </c>
      <c r="D51" s="32">
        <v>200</v>
      </c>
      <c r="E51" s="33">
        <v>24.8</v>
      </c>
      <c r="F51" s="33">
        <v>16.32</v>
      </c>
      <c r="G51" s="33">
        <v>17.600000000000001</v>
      </c>
      <c r="H51" s="33">
        <v>268.98</v>
      </c>
      <c r="I51" s="14">
        <v>10.3</v>
      </c>
      <c r="J51" s="75">
        <v>25</v>
      </c>
      <c r="K51" s="14">
        <v>101</v>
      </c>
      <c r="L51" s="34">
        <v>2.29</v>
      </c>
    </row>
    <row r="52" spans="2:12" ht="49.5" customHeight="1" thickBot="1" x14ac:dyDescent="0.55000000000000004">
      <c r="B52" s="30" t="s">
        <v>23</v>
      </c>
      <c r="C52" s="4" t="s">
        <v>38</v>
      </c>
      <c r="D52" s="11">
        <v>25</v>
      </c>
      <c r="E52" s="13">
        <v>1.65</v>
      </c>
      <c r="F52" s="13">
        <v>3</v>
      </c>
      <c r="G52" s="13">
        <v>8.35</v>
      </c>
      <c r="H52" s="13">
        <v>43.5</v>
      </c>
      <c r="I52" s="7">
        <v>0</v>
      </c>
      <c r="J52" s="19">
        <v>8.25</v>
      </c>
      <c r="K52" s="20">
        <v>14.250000000000002</v>
      </c>
      <c r="L52" s="7">
        <v>1.125</v>
      </c>
    </row>
    <row r="53" spans="2:12" ht="54" customHeight="1" thickBot="1" x14ac:dyDescent="0.55000000000000004">
      <c r="B53" s="21" t="s">
        <v>27</v>
      </c>
      <c r="C53" s="18" t="s">
        <v>58</v>
      </c>
      <c r="D53" s="36">
        <v>200</v>
      </c>
      <c r="E53" s="14">
        <v>1</v>
      </c>
      <c r="F53" s="14">
        <v>0.2</v>
      </c>
      <c r="G53" s="14">
        <v>20.2</v>
      </c>
      <c r="H53" s="37">
        <v>92</v>
      </c>
      <c r="I53" s="14">
        <v>4</v>
      </c>
      <c r="J53" s="8">
        <v>14</v>
      </c>
      <c r="K53" s="9">
        <v>8</v>
      </c>
      <c r="L53" s="16">
        <v>2.8</v>
      </c>
    </row>
    <row r="54" spans="2:12" ht="57.75" customHeight="1" thickBot="1" x14ac:dyDescent="0.55000000000000004">
      <c r="B54" s="32"/>
      <c r="C54" s="23" t="s">
        <v>30</v>
      </c>
      <c r="D54" s="56">
        <f t="shared" ref="D54:L54" si="7">SUM(D50:D53)</f>
        <v>455</v>
      </c>
      <c r="E54" s="40">
        <f t="shared" si="7"/>
        <v>27.779999999999998</v>
      </c>
      <c r="F54" s="40">
        <f t="shared" si="7"/>
        <v>20.12</v>
      </c>
      <c r="G54" s="40">
        <f t="shared" si="7"/>
        <v>47.290000000000006</v>
      </c>
      <c r="H54" s="40">
        <f t="shared" si="7"/>
        <v>411.18</v>
      </c>
      <c r="I54" s="40">
        <f t="shared" si="7"/>
        <v>19.55</v>
      </c>
      <c r="J54" s="40">
        <f t="shared" si="7"/>
        <v>51.45</v>
      </c>
      <c r="K54" s="40">
        <f t="shared" si="7"/>
        <v>129.25</v>
      </c>
      <c r="L54" s="28">
        <f t="shared" si="7"/>
        <v>6.4649999999999999</v>
      </c>
    </row>
    <row r="55" spans="2:12" ht="54.75" customHeight="1" thickBot="1" x14ac:dyDescent="0.55000000000000004">
      <c r="B55" s="11"/>
      <c r="C55" s="54" t="s">
        <v>3</v>
      </c>
      <c r="D55" s="57">
        <f t="shared" ref="D55:L55" si="8">D48+D54</f>
        <v>1185</v>
      </c>
      <c r="E55" s="57">
        <f t="shared" si="8"/>
        <v>51.980000000000004</v>
      </c>
      <c r="F55" s="57">
        <f t="shared" si="8"/>
        <v>37.96</v>
      </c>
      <c r="G55" s="57">
        <f t="shared" si="8"/>
        <v>119.41225</v>
      </c>
      <c r="H55" s="57">
        <f t="shared" si="8"/>
        <v>1025.8499999999999</v>
      </c>
      <c r="I55" s="57">
        <f t="shared" si="8"/>
        <v>59.759999999999991</v>
      </c>
      <c r="J55" s="57">
        <f t="shared" si="8"/>
        <v>170.31</v>
      </c>
      <c r="K55" s="57">
        <f t="shared" si="8"/>
        <v>243.36</v>
      </c>
      <c r="L55" s="28">
        <f t="shared" si="8"/>
        <v>11.975</v>
      </c>
    </row>
    <row r="56" spans="2:12" ht="54.75" customHeight="1" thickBot="1" x14ac:dyDescent="0.55000000000000004">
      <c r="B56" s="104" t="s">
        <v>9</v>
      </c>
      <c r="C56" s="105"/>
      <c r="D56" s="105"/>
      <c r="E56" s="105"/>
      <c r="F56" s="105"/>
      <c r="G56" s="105"/>
      <c r="H56" s="105"/>
      <c r="I56" s="105"/>
      <c r="J56" s="105"/>
      <c r="K56" s="105"/>
      <c r="L56" s="106"/>
    </row>
    <row r="57" spans="2:12" ht="39.75" customHeight="1" thickBot="1" x14ac:dyDescent="0.55000000000000004">
      <c r="B57" s="115" t="s">
        <v>5</v>
      </c>
      <c r="C57" s="115" t="s">
        <v>0</v>
      </c>
      <c r="D57" s="115" t="s">
        <v>21</v>
      </c>
      <c r="E57" s="116" t="s">
        <v>14</v>
      </c>
      <c r="F57" s="117"/>
      <c r="G57" s="118"/>
      <c r="H57" s="116" t="s">
        <v>4</v>
      </c>
      <c r="I57" s="113" t="s">
        <v>18</v>
      </c>
      <c r="J57" s="114" t="s">
        <v>19</v>
      </c>
      <c r="K57" s="114" t="s">
        <v>20</v>
      </c>
      <c r="L57" s="114" t="s">
        <v>37</v>
      </c>
    </row>
    <row r="58" spans="2:12" ht="48" customHeight="1" thickBot="1" x14ac:dyDescent="0.55000000000000004">
      <c r="B58" s="108"/>
      <c r="C58" s="108"/>
      <c r="D58" s="108"/>
      <c r="E58" s="41" t="s">
        <v>15</v>
      </c>
      <c r="F58" s="41" t="s">
        <v>16</v>
      </c>
      <c r="G58" s="41" t="s">
        <v>17</v>
      </c>
      <c r="H58" s="112"/>
      <c r="I58" s="103"/>
      <c r="J58" s="101"/>
      <c r="K58" s="101"/>
      <c r="L58" s="101"/>
    </row>
    <row r="59" spans="2:12" ht="54.75" customHeight="1" thickBot="1" x14ac:dyDescent="0.55000000000000004">
      <c r="B59" s="97" t="s">
        <v>1</v>
      </c>
      <c r="C59" s="98"/>
      <c r="D59" s="98"/>
      <c r="E59" s="98"/>
      <c r="F59" s="98"/>
      <c r="G59" s="98"/>
      <c r="H59" s="98"/>
      <c r="I59" s="98"/>
      <c r="J59" s="98"/>
      <c r="K59" s="122"/>
      <c r="L59" s="123"/>
    </row>
    <row r="60" spans="2:12" ht="48" customHeight="1" thickBot="1" x14ac:dyDescent="0.55000000000000004">
      <c r="B60" s="36" t="s">
        <v>47</v>
      </c>
      <c r="C60" s="58" t="s">
        <v>48</v>
      </c>
      <c r="D60" s="45">
        <v>60</v>
      </c>
      <c r="E60" s="7">
        <v>0.66</v>
      </c>
      <c r="F60" s="7">
        <v>0.12</v>
      </c>
      <c r="G60" s="7">
        <v>2.2799999999999998</v>
      </c>
      <c r="H60" s="7">
        <v>13.2</v>
      </c>
      <c r="I60" s="7">
        <v>10.5</v>
      </c>
      <c r="J60" s="44">
        <v>8.4</v>
      </c>
      <c r="K60" s="46">
        <v>12</v>
      </c>
      <c r="L60" s="14">
        <v>0.54</v>
      </c>
    </row>
    <row r="61" spans="2:12" ht="45" customHeight="1" thickBot="1" x14ac:dyDescent="0.55000000000000004">
      <c r="B61" s="36" t="s">
        <v>28</v>
      </c>
      <c r="C61" s="12" t="s">
        <v>42</v>
      </c>
      <c r="D61" s="11">
        <v>200</v>
      </c>
      <c r="E61" s="13">
        <v>1.98</v>
      </c>
      <c r="F61" s="13">
        <v>3.51</v>
      </c>
      <c r="G61" s="13">
        <v>13.74</v>
      </c>
      <c r="H61" s="13">
        <v>95.14</v>
      </c>
      <c r="I61" s="7">
        <v>13.42</v>
      </c>
      <c r="J61" s="19">
        <v>20.309999999999999</v>
      </c>
      <c r="K61" s="46">
        <v>21.25</v>
      </c>
      <c r="L61" s="14">
        <v>0.8</v>
      </c>
    </row>
    <row r="62" spans="2:12" ht="46.5" customHeight="1" thickBot="1" x14ac:dyDescent="0.55000000000000004">
      <c r="B62" s="17" t="s">
        <v>64</v>
      </c>
      <c r="C62" s="18" t="s">
        <v>80</v>
      </c>
      <c r="D62" s="17">
        <v>200</v>
      </c>
      <c r="E62" s="7">
        <v>9.6285714285714281</v>
      </c>
      <c r="F62" s="7">
        <v>15.707142857142857</v>
      </c>
      <c r="G62" s="7">
        <v>36.514285714285712</v>
      </c>
      <c r="H62" s="7">
        <v>285.72857142857146</v>
      </c>
      <c r="I62" s="7">
        <v>2.4785714285714286</v>
      </c>
      <c r="J62" s="44">
        <v>25.749999999999996</v>
      </c>
      <c r="K62" s="46">
        <v>90.492857142857147</v>
      </c>
      <c r="L62" s="14">
        <v>3.6714285714285713</v>
      </c>
    </row>
    <row r="63" spans="2:12" ht="46.5" customHeight="1" thickBot="1" x14ac:dyDescent="0.55000000000000004">
      <c r="B63" s="11" t="s">
        <v>23</v>
      </c>
      <c r="C63" s="12" t="s">
        <v>38</v>
      </c>
      <c r="D63" s="11">
        <v>45</v>
      </c>
      <c r="E63" s="13">
        <v>3.4200000000000004</v>
      </c>
      <c r="F63" s="13">
        <v>0.36</v>
      </c>
      <c r="G63" s="13">
        <v>22.106249999999996</v>
      </c>
      <c r="H63" s="13">
        <v>105.75</v>
      </c>
      <c r="I63" s="7">
        <v>0</v>
      </c>
      <c r="J63" s="19">
        <v>10.349999999999998</v>
      </c>
      <c r="K63" s="59">
        <v>14.85</v>
      </c>
      <c r="L63" s="7">
        <v>0.85500000000000009</v>
      </c>
    </row>
    <row r="64" spans="2:12" ht="48" customHeight="1" thickBot="1" x14ac:dyDescent="0.55000000000000004">
      <c r="B64" s="11" t="s">
        <v>25</v>
      </c>
      <c r="C64" s="12" t="s">
        <v>39</v>
      </c>
      <c r="D64" s="11">
        <v>25</v>
      </c>
      <c r="E64" s="13">
        <v>1.65</v>
      </c>
      <c r="F64" s="13">
        <v>3</v>
      </c>
      <c r="G64" s="13">
        <v>8.35</v>
      </c>
      <c r="H64" s="13">
        <v>43.5</v>
      </c>
      <c r="I64" s="7">
        <v>0</v>
      </c>
      <c r="J64" s="19">
        <v>8.25</v>
      </c>
      <c r="K64" s="20">
        <v>14.250000000000002</v>
      </c>
      <c r="L64" s="7">
        <v>1.125</v>
      </c>
    </row>
    <row r="65" spans="2:12" ht="49.5" customHeight="1" thickBot="1" x14ac:dyDescent="0.55000000000000004">
      <c r="B65" s="21" t="s">
        <v>26</v>
      </c>
      <c r="C65" s="18" t="s">
        <v>59</v>
      </c>
      <c r="D65" s="17">
        <v>100</v>
      </c>
      <c r="E65" s="7">
        <v>0.4</v>
      </c>
      <c r="F65" s="7">
        <v>0.4</v>
      </c>
      <c r="G65" s="7">
        <v>9.8000000000000007</v>
      </c>
      <c r="H65" s="13">
        <v>47</v>
      </c>
      <c r="I65" s="14">
        <v>10</v>
      </c>
      <c r="J65" s="8">
        <v>16</v>
      </c>
      <c r="K65" s="9">
        <v>9</v>
      </c>
      <c r="L65" s="14">
        <v>2.2000000000000002</v>
      </c>
    </row>
    <row r="66" spans="2:12" ht="49.5" customHeight="1" thickBot="1" x14ac:dyDescent="0.55000000000000004">
      <c r="B66" s="11" t="s">
        <v>27</v>
      </c>
      <c r="C66" s="18" t="s">
        <v>58</v>
      </c>
      <c r="D66" s="17">
        <v>180</v>
      </c>
      <c r="E66" s="7">
        <v>0.9</v>
      </c>
      <c r="F66" s="7">
        <v>0.18</v>
      </c>
      <c r="G66" s="7">
        <v>18.18</v>
      </c>
      <c r="H66" s="13">
        <v>82.8</v>
      </c>
      <c r="I66" s="14">
        <v>3.6</v>
      </c>
      <c r="J66" s="19">
        <v>12.6</v>
      </c>
      <c r="K66" s="20">
        <v>7.2</v>
      </c>
      <c r="L66" s="44">
        <v>2.52</v>
      </c>
    </row>
    <row r="67" spans="2:12" ht="58.5" customHeight="1" thickBot="1" x14ac:dyDescent="0.55000000000000004">
      <c r="B67" s="17"/>
      <c r="C67" s="49" t="s">
        <v>2</v>
      </c>
      <c r="D67" s="50">
        <f>SUM(D60:D66)</f>
        <v>810</v>
      </c>
      <c r="E67" s="69">
        <f>SUM(E60:E66)</f>
        <v>18.638571428571424</v>
      </c>
      <c r="F67" s="69">
        <f t="shared" ref="F67:L67" si="9">SUM(F60:F66)</f>
        <v>23.277142857142856</v>
      </c>
      <c r="G67" s="69">
        <f t="shared" si="9"/>
        <v>110.97053571428569</v>
      </c>
      <c r="H67" s="69">
        <f t="shared" si="9"/>
        <v>673.11857142857139</v>
      </c>
      <c r="I67" s="69">
        <f t="shared" si="9"/>
        <v>39.998571428571431</v>
      </c>
      <c r="J67" s="69">
        <f t="shared" si="9"/>
        <v>101.65999999999998</v>
      </c>
      <c r="K67" s="69">
        <f t="shared" si="9"/>
        <v>169.04285714285714</v>
      </c>
      <c r="L67" s="69">
        <f t="shared" si="9"/>
        <v>11.711428571428572</v>
      </c>
    </row>
    <row r="68" spans="2:12" ht="62.25" customHeight="1" thickBot="1" x14ac:dyDescent="0.55000000000000004">
      <c r="B68" s="97" t="s">
        <v>29</v>
      </c>
      <c r="C68" s="98"/>
      <c r="D68" s="98"/>
      <c r="E68" s="98"/>
      <c r="F68" s="98"/>
      <c r="G68" s="98"/>
      <c r="H68" s="98"/>
      <c r="I68" s="98"/>
      <c r="J68" s="98"/>
      <c r="K68" s="98"/>
      <c r="L68" s="99"/>
    </row>
    <row r="69" spans="2:12" ht="49.5" customHeight="1" thickBot="1" x14ac:dyDescent="0.55000000000000004">
      <c r="B69" s="60" t="s">
        <v>47</v>
      </c>
      <c r="C69" s="52" t="s">
        <v>48</v>
      </c>
      <c r="D69" s="21">
        <v>30</v>
      </c>
      <c r="E69" s="37">
        <v>0.33</v>
      </c>
      <c r="F69" s="37">
        <v>0.6</v>
      </c>
      <c r="G69" s="37">
        <v>1.1399999999999999</v>
      </c>
      <c r="H69" s="37">
        <v>6.7</v>
      </c>
      <c r="I69" s="37">
        <v>5.25</v>
      </c>
      <c r="J69" s="37">
        <v>4.2</v>
      </c>
      <c r="K69" s="14">
        <v>6</v>
      </c>
      <c r="L69" s="47">
        <v>0.25</v>
      </c>
    </row>
    <row r="70" spans="2:12" ht="48" customHeight="1" thickBot="1" x14ac:dyDescent="0.55000000000000004">
      <c r="B70" s="21" t="s">
        <v>44</v>
      </c>
      <c r="C70" s="35" t="s">
        <v>81</v>
      </c>
      <c r="D70" s="36">
        <v>150</v>
      </c>
      <c r="E70" s="9">
        <v>10.210000000000001</v>
      </c>
      <c r="F70" s="9">
        <v>14.9</v>
      </c>
      <c r="G70" s="9">
        <v>1.92</v>
      </c>
      <c r="H70" s="9">
        <v>245.036</v>
      </c>
      <c r="I70" s="37">
        <v>0.43</v>
      </c>
      <c r="J70" s="37">
        <v>86.51</v>
      </c>
      <c r="K70" s="9">
        <v>14.59</v>
      </c>
      <c r="L70" s="9">
        <v>2.1</v>
      </c>
    </row>
    <row r="71" spans="2:12" ht="52.5" customHeight="1" thickBot="1" x14ac:dyDescent="0.55000000000000004">
      <c r="B71" s="32" t="s">
        <v>23</v>
      </c>
      <c r="C71" s="31" t="s">
        <v>38</v>
      </c>
      <c r="D71" s="32">
        <v>20</v>
      </c>
      <c r="E71" s="61">
        <v>1.5</v>
      </c>
      <c r="F71" s="61">
        <v>0.6</v>
      </c>
      <c r="G71" s="61">
        <v>10.02</v>
      </c>
      <c r="H71" s="61">
        <v>51.8</v>
      </c>
      <c r="I71" s="33">
        <v>0</v>
      </c>
      <c r="J71" s="33">
        <v>4.4000000000000004</v>
      </c>
      <c r="K71" s="61">
        <v>6.6</v>
      </c>
      <c r="L71" s="9">
        <v>0.4</v>
      </c>
    </row>
    <row r="72" spans="2:12" ht="50.25" customHeight="1" thickBot="1" x14ac:dyDescent="0.55000000000000004">
      <c r="B72" s="32" t="s">
        <v>22</v>
      </c>
      <c r="C72" s="31" t="s">
        <v>41</v>
      </c>
      <c r="D72" s="32">
        <v>200</v>
      </c>
      <c r="E72" s="33">
        <v>0</v>
      </c>
      <c r="F72" s="33">
        <v>0</v>
      </c>
      <c r="G72" s="33">
        <v>6.9860000000000007</v>
      </c>
      <c r="H72" s="33">
        <v>27.93</v>
      </c>
      <c r="I72" s="33">
        <v>0.05</v>
      </c>
      <c r="J72" s="33">
        <v>2.69</v>
      </c>
      <c r="K72" s="33">
        <v>2.2000000000000002</v>
      </c>
      <c r="L72" s="14">
        <v>0.43</v>
      </c>
    </row>
    <row r="73" spans="2:12" ht="52.5" customHeight="1" thickBot="1" x14ac:dyDescent="0.55000000000000004">
      <c r="B73" s="32"/>
      <c r="C73" s="23" t="s">
        <v>30</v>
      </c>
      <c r="D73" s="56">
        <f t="shared" ref="D73:L73" si="10">SUM(D69:D72)</f>
        <v>400</v>
      </c>
      <c r="E73" s="40">
        <f t="shared" si="10"/>
        <v>12.040000000000001</v>
      </c>
      <c r="F73" s="40">
        <f t="shared" si="10"/>
        <v>16.100000000000001</v>
      </c>
      <c r="G73" s="40">
        <f t="shared" si="10"/>
        <v>20.065999999999999</v>
      </c>
      <c r="H73" s="40">
        <f t="shared" si="10"/>
        <v>331.46600000000001</v>
      </c>
      <c r="I73" s="40">
        <f t="shared" si="10"/>
        <v>5.7299999999999995</v>
      </c>
      <c r="J73" s="40">
        <f t="shared" si="10"/>
        <v>97.800000000000011</v>
      </c>
      <c r="K73" s="40">
        <f t="shared" si="10"/>
        <v>29.389999999999997</v>
      </c>
      <c r="L73" s="26">
        <f t="shared" si="10"/>
        <v>3.18</v>
      </c>
    </row>
    <row r="74" spans="2:12" ht="58.5" customHeight="1" thickBot="1" x14ac:dyDescent="0.55000000000000004">
      <c r="B74" s="11"/>
      <c r="C74" s="54" t="s">
        <v>3</v>
      </c>
      <c r="D74" s="62">
        <f t="shared" ref="D74:L74" si="11">D67+D73</f>
        <v>1210</v>
      </c>
      <c r="E74" s="57">
        <f t="shared" si="11"/>
        <v>30.678571428571423</v>
      </c>
      <c r="F74" s="57">
        <f t="shared" si="11"/>
        <v>39.377142857142857</v>
      </c>
      <c r="G74" s="57">
        <f t="shared" si="11"/>
        <v>131.03653571428569</v>
      </c>
      <c r="H74" s="63">
        <f t="shared" si="11"/>
        <v>1004.5845714285714</v>
      </c>
      <c r="I74" s="57">
        <f t="shared" si="11"/>
        <v>45.728571428571428</v>
      </c>
      <c r="J74" s="57">
        <f t="shared" si="11"/>
        <v>199.45999999999998</v>
      </c>
      <c r="K74" s="57">
        <f t="shared" si="11"/>
        <v>198.43285714285713</v>
      </c>
      <c r="L74" s="28">
        <f t="shared" si="11"/>
        <v>14.891428571428571</v>
      </c>
    </row>
    <row r="75" spans="2:12" ht="64.5" customHeight="1" thickBot="1" x14ac:dyDescent="0.55000000000000004">
      <c r="B75" s="104" t="s">
        <v>10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06"/>
    </row>
    <row r="76" spans="2:12" ht="41.25" customHeight="1" thickBot="1" x14ac:dyDescent="0.55000000000000004">
      <c r="B76" s="115" t="s">
        <v>5</v>
      </c>
      <c r="C76" s="115" t="s">
        <v>0</v>
      </c>
      <c r="D76" s="115" t="s">
        <v>21</v>
      </c>
      <c r="E76" s="116" t="s">
        <v>14</v>
      </c>
      <c r="F76" s="117"/>
      <c r="G76" s="118"/>
      <c r="H76" s="116" t="s">
        <v>4</v>
      </c>
      <c r="I76" s="113" t="s">
        <v>18</v>
      </c>
      <c r="J76" s="114" t="s">
        <v>19</v>
      </c>
      <c r="K76" s="114" t="s">
        <v>20</v>
      </c>
      <c r="L76" s="114" t="s">
        <v>37</v>
      </c>
    </row>
    <row r="77" spans="2:12" ht="60" customHeight="1" thickBot="1" x14ac:dyDescent="0.55000000000000004">
      <c r="B77" s="108"/>
      <c r="C77" s="108"/>
      <c r="D77" s="108"/>
      <c r="E77" s="41" t="s">
        <v>15</v>
      </c>
      <c r="F77" s="41" t="s">
        <v>16</v>
      </c>
      <c r="G77" s="41" t="s">
        <v>17</v>
      </c>
      <c r="H77" s="112"/>
      <c r="I77" s="103"/>
      <c r="J77" s="101"/>
      <c r="K77" s="101"/>
      <c r="L77" s="101"/>
    </row>
    <row r="78" spans="2:12" ht="57.75" customHeight="1" thickBot="1" x14ac:dyDescent="0.55000000000000004">
      <c r="B78" s="97" t="s">
        <v>1</v>
      </c>
      <c r="C78" s="98"/>
      <c r="D78" s="98"/>
      <c r="E78" s="98"/>
      <c r="F78" s="98"/>
      <c r="G78" s="98"/>
      <c r="H78" s="98"/>
      <c r="I78" s="98"/>
      <c r="J78" s="98"/>
      <c r="K78" s="98"/>
      <c r="L78" s="99"/>
    </row>
    <row r="79" spans="2:12" ht="45" customHeight="1" thickBot="1" x14ac:dyDescent="0.55000000000000004">
      <c r="B79" s="11" t="s">
        <v>47</v>
      </c>
      <c r="C79" s="12" t="s">
        <v>48</v>
      </c>
      <c r="D79" s="11">
        <v>60</v>
      </c>
      <c r="E79" s="13">
        <v>0.66</v>
      </c>
      <c r="F79" s="13">
        <v>0.12</v>
      </c>
      <c r="G79" s="13">
        <v>2.2799999999999998</v>
      </c>
      <c r="H79" s="13">
        <v>13.2</v>
      </c>
      <c r="I79" s="7">
        <v>10.5</v>
      </c>
      <c r="J79" s="44">
        <v>8.4</v>
      </c>
      <c r="K79" s="9">
        <v>12</v>
      </c>
      <c r="L79" s="14">
        <v>0.54</v>
      </c>
    </row>
    <row r="80" spans="2:12" ht="49.5" customHeight="1" thickBot="1" x14ac:dyDescent="0.55000000000000004">
      <c r="B80" s="36" t="s">
        <v>84</v>
      </c>
      <c r="C80" s="35" t="s">
        <v>85</v>
      </c>
      <c r="D80" s="36">
        <v>200</v>
      </c>
      <c r="E80" s="13">
        <v>17.399999999999999</v>
      </c>
      <c r="F80" s="14">
        <v>4.2</v>
      </c>
      <c r="G80" s="14">
        <v>3.5</v>
      </c>
      <c r="H80" s="14">
        <v>120</v>
      </c>
      <c r="I80" s="7">
        <v>1.3</v>
      </c>
      <c r="J80" s="47">
        <v>18</v>
      </c>
      <c r="K80" s="9">
        <v>20</v>
      </c>
      <c r="L80" s="14">
        <v>1.2</v>
      </c>
    </row>
    <row r="81" spans="2:12" ht="51" customHeight="1" thickBot="1" x14ac:dyDescent="0.55000000000000004">
      <c r="B81" s="5" t="s">
        <v>86</v>
      </c>
      <c r="C81" s="4" t="s">
        <v>87</v>
      </c>
      <c r="D81" s="5">
        <v>100</v>
      </c>
      <c r="E81" s="14">
        <v>12.33</v>
      </c>
      <c r="F81" s="6">
        <v>6.8</v>
      </c>
      <c r="G81" s="6">
        <v>11.5</v>
      </c>
      <c r="H81" s="6">
        <v>172.59</v>
      </c>
      <c r="I81" s="14">
        <v>1.2</v>
      </c>
      <c r="J81" s="64">
        <v>143.22999999999999</v>
      </c>
      <c r="K81" s="65">
        <v>45.71</v>
      </c>
      <c r="L81" s="66">
        <v>0.83</v>
      </c>
    </row>
    <row r="82" spans="2:12" ht="46.5" customHeight="1" thickBot="1" x14ac:dyDescent="0.55000000000000004">
      <c r="B82" s="11" t="s">
        <v>88</v>
      </c>
      <c r="C82" s="12" t="s">
        <v>89</v>
      </c>
      <c r="D82" s="11">
        <v>150</v>
      </c>
      <c r="E82" s="13">
        <v>5.45</v>
      </c>
      <c r="F82" s="13">
        <v>5.78</v>
      </c>
      <c r="G82" s="13">
        <v>30.45</v>
      </c>
      <c r="H82" s="13">
        <v>195.71</v>
      </c>
      <c r="I82" s="7">
        <v>0</v>
      </c>
      <c r="J82" s="19">
        <v>12.14</v>
      </c>
      <c r="K82" s="20">
        <v>8.14</v>
      </c>
      <c r="L82" s="7">
        <v>0.23</v>
      </c>
    </row>
    <row r="83" spans="2:12" ht="48" customHeight="1" thickBot="1" x14ac:dyDescent="0.55000000000000004">
      <c r="B83" s="11" t="s">
        <v>23</v>
      </c>
      <c r="C83" s="12" t="s">
        <v>38</v>
      </c>
      <c r="D83" s="11">
        <v>45</v>
      </c>
      <c r="E83" s="13">
        <v>3.4200000000000004</v>
      </c>
      <c r="F83" s="13">
        <v>0.36</v>
      </c>
      <c r="G83" s="13">
        <v>22.106249999999996</v>
      </c>
      <c r="H83" s="13">
        <v>105.75</v>
      </c>
      <c r="I83" s="7">
        <v>0</v>
      </c>
      <c r="J83" s="19">
        <v>10.349999999999998</v>
      </c>
      <c r="K83" s="9">
        <v>14.85</v>
      </c>
      <c r="L83" s="14">
        <v>0.85500000000000009</v>
      </c>
    </row>
    <row r="84" spans="2:12" ht="48" customHeight="1" thickBot="1" x14ac:dyDescent="0.55000000000000004">
      <c r="B84" s="11" t="s">
        <v>25</v>
      </c>
      <c r="C84" s="12" t="s">
        <v>39</v>
      </c>
      <c r="D84" s="11">
        <v>25</v>
      </c>
      <c r="E84" s="13">
        <v>1.65</v>
      </c>
      <c r="F84" s="13">
        <v>3</v>
      </c>
      <c r="G84" s="13">
        <v>8.35</v>
      </c>
      <c r="H84" s="13">
        <v>43.5</v>
      </c>
      <c r="I84" s="7">
        <v>0</v>
      </c>
      <c r="J84" s="19">
        <v>8.25</v>
      </c>
      <c r="K84" s="9">
        <v>14.250000000000002</v>
      </c>
      <c r="L84" s="14">
        <v>1.125</v>
      </c>
    </row>
    <row r="85" spans="2:12" ht="51" customHeight="1" thickBot="1" x14ac:dyDescent="0.55000000000000004">
      <c r="B85" s="21" t="s">
        <v>22</v>
      </c>
      <c r="C85" s="35" t="s">
        <v>41</v>
      </c>
      <c r="D85" s="21">
        <v>200</v>
      </c>
      <c r="E85" s="37">
        <v>0</v>
      </c>
      <c r="F85" s="37">
        <v>0</v>
      </c>
      <c r="G85" s="37">
        <v>6.9860000000000007</v>
      </c>
      <c r="H85" s="37">
        <v>27.93</v>
      </c>
      <c r="I85" s="14">
        <v>0.05</v>
      </c>
      <c r="J85" s="8">
        <v>2.69</v>
      </c>
      <c r="K85" s="9">
        <v>2.2000000000000002</v>
      </c>
      <c r="L85" s="14">
        <v>0.43</v>
      </c>
    </row>
    <row r="86" spans="2:12" ht="55.5" customHeight="1" thickBot="1" x14ac:dyDescent="0.55000000000000004">
      <c r="B86" s="21"/>
      <c r="C86" s="23" t="s">
        <v>2</v>
      </c>
      <c r="D86" s="24">
        <f t="shared" ref="D86:L86" si="12">SUM(D79:D85)</f>
        <v>780</v>
      </c>
      <c r="E86" s="25">
        <f t="shared" si="12"/>
        <v>40.910000000000004</v>
      </c>
      <c r="F86" s="25">
        <f t="shared" si="12"/>
        <v>20.260000000000002</v>
      </c>
      <c r="G86" s="25">
        <f t="shared" si="12"/>
        <v>85.172250000000005</v>
      </c>
      <c r="H86" s="25">
        <f t="shared" si="12"/>
        <v>678.68</v>
      </c>
      <c r="I86" s="25">
        <f t="shared" si="12"/>
        <v>13.05</v>
      </c>
      <c r="J86" s="25">
        <f t="shared" si="12"/>
        <v>203.05999999999997</v>
      </c>
      <c r="K86" s="25">
        <f t="shared" si="12"/>
        <v>117.15</v>
      </c>
      <c r="L86" s="28">
        <f t="shared" si="12"/>
        <v>5.2099999999999991</v>
      </c>
    </row>
    <row r="87" spans="2:12" ht="57.75" customHeight="1" thickBot="1" x14ac:dyDescent="0.55000000000000004">
      <c r="B87" s="97" t="s">
        <v>29</v>
      </c>
      <c r="C87" s="98"/>
      <c r="D87" s="98"/>
      <c r="E87" s="98"/>
      <c r="F87" s="98"/>
      <c r="G87" s="98"/>
      <c r="H87" s="98"/>
      <c r="I87" s="98"/>
      <c r="J87" s="98"/>
      <c r="K87" s="98"/>
      <c r="L87" s="99"/>
    </row>
    <row r="88" spans="2:12" ht="50.25" customHeight="1" thickBot="1" x14ac:dyDescent="0.55000000000000004">
      <c r="B88" s="21" t="s">
        <v>82</v>
      </c>
      <c r="C88" s="12" t="s">
        <v>83</v>
      </c>
      <c r="D88" s="11">
        <v>250</v>
      </c>
      <c r="E88" s="13">
        <v>15.8</v>
      </c>
      <c r="F88" s="13">
        <v>11.8</v>
      </c>
      <c r="G88" s="13">
        <v>43.56</v>
      </c>
      <c r="H88" s="13">
        <v>315.29000000000002</v>
      </c>
      <c r="I88" s="7">
        <v>1.62</v>
      </c>
      <c r="J88" s="19">
        <v>158.62</v>
      </c>
      <c r="K88" s="9">
        <v>45.44</v>
      </c>
      <c r="L88" s="9">
        <v>0.73</v>
      </c>
    </row>
    <row r="89" spans="2:12" ht="50.25" customHeight="1" thickBot="1" x14ac:dyDescent="0.55000000000000004">
      <c r="B89" s="21" t="s">
        <v>65</v>
      </c>
      <c r="C89" s="12" t="s">
        <v>66</v>
      </c>
      <c r="D89" s="11">
        <v>10</v>
      </c>
      <c r="E89" s="13">
        <v>0.05</v>
      </c>
      <c r="F89" s="13">
        <v>8.25</v>
      </c>
      <c r="G89" s="13">
        <v>0.08</v>
      </c>
      <c r="H89" s="13">
        <v>74.8</v>
      </c>
      <c r="I89" s="7">
        <v>0</v>
      </c>
      <c r="J89" s="19">
        <v>2.4</v>
      </c>
      <c r="K89" s="9">
        <v>0.05</v>
      </c>
      <c r="L89" s="16">
        <v>0.02</v>
      </c>
    </row>
    <row r="90" spans="2:12" ht="50.25" customHeight="1" thickBot="1" x14ac:dyDescent="0.55000000000000004">
      <c r="B90" s="21" t="s">
        <v>23</v>
      </c>
      <c r="C90" s="12" t="s">
        <v>38</v>
      </c>
      <c r="D90" s="11">
        <v>20</v>
      </c>
      <c r="E90" s="13">
        <v>1.5</v>
      </c>
      <c r="F90" s="13">
        <v>0.6</v>
      </c>
      <c r="G90" s="13">
        <v>10.02</v>
      </c>
      <c r="H90" s="13">
        <f>103.6/2</f>
        <v>51.8</v>
      </c>
      <c r="I90" s="7">
        <v>0</v>
      </c>
      <c r="J90" s="19">
        <v>4.4000000000000004</v>
      </c>
      <c r="K90" s="9">
        <f>13.2/2</f>
        <v>6.6</v>
      </c>
      <c r="L90" s="16">
        <v>0.4</v>
      </c>
    </row>
    <row r="91" spans="2:12" ht="48" customHeight="1" thickBot="1" x14ac:dyDescent="0.55000000000000004">
      <c r="B91" s="21" t="s">
        <v>22</v>
      </c>
      <c r="C91" s="18" t="s">
        <v>41</v>
      </c>
      <c r="D91" s="36">
        <v>200</v>
      </c>
      <c r="E91" s="14">
        <v>0</v>
      </c>
      <c r="F91" s="14">
        <v>0</v>
      </c>
      <c r="G91" s="14">
        <v>6.9860000000000007</v>
      </c>
      <c r="H91" s="37">
        <v>27.93</v>
      </c>
      <c r="I91" s="14">
        <v>0.05</v>
      </c>
      <c r="J91" s="8">
        <v>2.69</v>
      </c>
      <c r="K91" s="9">
        <v>2.2000000000000002</v>
      </c>
      <c r="L91" s="16">
        <v>0.43</v>
      </c>
    </row>
    <row r="92" spans="2:12" ht="51.75" customHeight="1" thickBot="1" x14ac:dyDescent="0.55000000000000004">
      <c r="B92" s="21"/>
      <c r="C92" s="23" t="s">
        <v>30</v>
      </c>
      <c r="D92" s="24">
        <f t="shared" ref="D92:L92" si="13">SUM(D88:D91)</f>
        <v>480</v>
      </c>
      <c r="E92" s="24">
        <f t="shared" si="13"/>
        <v>17.350000000000001</v>
      </c>
      <c r="F92" s="25">
        <f t="shared" si="13"/>
        <v>20.650000000000002</v>
      </c>
      <c r="G92" s="25">
        <f t="shared" si="13"/>
        <v>60.646000000000001</v>
      </c>
      <c r="H92" s="25">
        <f t="shared" si="13"/>
        <v>469.82000000000005</v>
      </c>
      <c r="I92" s="25">
        <f t="shared" si="13"/>
        <v>1.6700000000000002</v>
      </c>
      <c r="J92" s="25">
        <f t="shared" si="13"/>
        <v>168.11</v>
      </c>
      <c r="K92" s="25">
        <f t="shared" si="13"/>
        <v>54.29</v>
      </c>
      <c r="L92" s="28">
        <f t="shared" si="13"/>
        <v>1.5799999999999998</v>
      </c>
    </row>
    <row r="93" spans="2:12" ht="50.25" customHeight="1" thickBot="1" x14ac:dyDescent="0.55000000000000004">
      <c r="B93" s="11"/>
      <c r="C93" s="54" t="s">
        <v>3</v>
      </c>
      <c r="D93" s="55">
        <f t="shared" ref="D93:L93" si="14">D86+D92</f>
        <v>1260</v>
      </c>
      <c r="E93" s="55">
        <f t="shared" si="14"/>
        <v>58.260000000000005</v>
      </c>
      <c r="F93" s="55">
        <f t="shared" si="14"/>
        <v>40.910000000000004</v>
      </c>
      <c r="G93" s="57">
        <f t="shared" si="14"/>
        <v>145.81825000000001</v>
      </c>
      <c r="H93" s="55">
        <f t="shared" si="14"/>
        <v>1148.5</v>
      </c>
      <c r="I93" s="55">
        <f t="shared" si="14"/>
        <v>14.72</v>
      </c>
      <c r="J93" s="57">
        <f t="shared" si="14"/>
        <v>371.16999999999996</v>
      </c>
      <c r="K93" s="57">
        <f t="shared" si="14"/>
        <v>171.44</v>
      </c>
      <c r="L93" s="28">
        <f t="shared" si="14"/>
        <v>6.7899999999999991</v>
      </c>
    </row>
    <row r="94" spans="2:12" ht="43.5" customHeight="1" thickBot="1" x14ac:dyDescent="0.55000000000000004">
      <c r="B94" s="119" t="s">
        <v>11</v>
      </c>
      <c r="C94" s="120"/>
      <c r="D94" s="120"/>
      <c r="E94" s="120"/>
      <c r="F94" s="120"/>
      <c r="G94" s="120"/>
      <c r="H94" s="120"/>
      <c r="I94" s="120"/>
      <c r="J94" s="120"/>
      <c r="K94" s="120"/>
      <c r="L94" s="121"/>
    </row>
    <row r="95" spans="2:12" ht="65.25" customHeight="1" thickBot="1" x14ac:dyDescent="0.55000000000000004">
      <c r="B95" s="104" t="s">
        <v>32</v>
      </c>
      <c r="C95" s="105"/>
      <c r="D95" s="105"/>
      <c r="E95" s="105"/>
      <c r="F95" s="105"/>
      <c r="G95" s="105"/>
      <c r="H95" s="105"/>
      <c r="I95" s="105"/>
      <c r="J95" s="105"/>
      <c r="K95" s="105"/>
      <c r="L95" s="106"/>
    </row>
    <row r="96" spans="2:12" ht="41.25" customHeight="1" thickBot="1" x14ac:dyDescent="0.55000000000000004">
      <c r="B96" s="107" t="s">
        <v>5</v>
      </c>
      <c r="C96" s="115" t="s">
        <v>0</v>
      </c>
      <c r="D96" s="107" t="s">
        <v>21</v>
      </c>
      <c r="E96" s="109" t="s">
        <v>14</v>
      </c>
      <c r="F96" s="110"/>
      <c r="G96" s="111"/>
      <c r="H96" s="109" t="s">
        <v>4</v>
      </c>
      <c r="I96" s="102" t="s">
        <v>18</v>
      </c>
      <c r="J96" s="100" t="s">
        <v>19</v>
      </c>
      <c r="K96" s="100" t="s">
        <v>20</v>
      </c>
      <c r="L96" s="100" t="s">
        <v>37</v>
      </c>
    </row>
    <row r="97" spans="2:12" ht="52.5" customHeight="1" thickBot="1" x14ac:dyDescent="0.55000000000000004">
      <c r="B97" s="108"/>
      <c r="C97" s="108"/>
      <c r="D97" s="108"/>
      <c r="E97" s="41" t="s">
        <v>15</v>
      </c>
      <c r="F97" s="41" t="s">
        <v>16</v>
      </c>
      <c r="G97" s="41" t="s">
        <v>17</v>
      </c>
      <c r="H97" s="112"/>
      <c r="I97" s="103"/>
      <c r="J97" s="101"/>
      <c r="K97" s="101"/>
      <c r="L97" s="101"/>
    </row>
    <row r="98" spans="2:12" ht="56.25" customHeight="1" thickBot="1" x14ac:dyDescent="0.55000000000000004">
      <c r="B98" s="97" t="s">
        <v>1</v>
      </c>
      <c r="C98" s="98"/>
      <c r="D98" s="98"/>
      <c r="E98" s="98"/>
      <c r="F98" s="98"/>
      <c r="G98" s="98"/>
      <c r="H98" s="98"/>
      <c r="I98" s="98"/>
      <c r="J98" s="98"/>
      <c r="K98" s="98"/>
      <c r="L98" s="99"/>
    </row>
    <row r="99" spans="2:12" ht="45" customHeight="1" thickBot="1" x14ac:dyDescent="0.55000000000000004">
      <c r="B99" s="42" t="s">
        <v>47</v>
      </c>
      <c r="C99" s="43" t="s">
        <v>48</v>
      </c>
      <c r="D99" s="11">
        <v>60</v>
      </c>
      <c r="E99" s="6">
        <v>0.66</v>
      </c>
      <c r="F99" s="6">
        <v>0.12</v>
      </c>
      <c r="G99" s="6">
        <v>2.2799999999999998</v>
      </c>
      <c r="H99" s="6">
        <v>13.2</v>
      </c>
      <c r="I99" s="7">
        <v>10.5</v>
      </c>
      <c r="J99" s="44">
        <v>8.4</v>
      </c>
      <c r="K99" s="20">
        <v>12</v>
      </c>
      <c r="L99" s="7">
        <v>0.54</v>
      </c>
    </row>
    <row r="100" spans="2:12" ht="45" customHeight="1" thickBot="1" x14ac:dyDescent="0.55000000000000004">
      <c r="B100" s="11" t="s">
        <v>62</v>
      </c>
      <c r="C100" s="12" t="s">
        <v>78</v>
      </c>
      <c r="D100" s="11">
        <v>200</v>
      </c>
      <c r="E100" s="13">
        <v>1.53</v>
      </c>
      <c r="F100" s="13">
        <v>3.9</v>
      </c>
      <c r="G100" s="13">
        <v>6.67</v>
      </c>
      <c r="H100" s="37">
        <v>118.96</v>
      </c>
      <c r="I100" s="9">
        <v>23.64</v>
      </c>
      <c r="J100" s="15">
        <v>42.83</v>
      </c>
      <c r="K100" s="9">
        <v>16.77</v>
      </c>
      <c r="L100" s="9">
        <v>0.59</v>
      </c>
    </row>
    <row r="101" spans="2:12" ht="42.75" customHeight="1" thickBot="1" x14ac:dyDescent="0.55000000000000004">
      <c r="B101" s="11" t="s">
        <v>54</v>
      </c>
      <c r="C101" s="12" t="s">
        <v>45</v>
      </c>
      <c r="D101" s="11">
        <v>100</v>
      </c>
      <c r="E101" s="13">
        <v>10.63</v>
      </c>
      <c r="F101" s="13">
        <v>12.64</v>
      </c>
      <c r="G101" s="13">
        <v>13.07</v>
      </c>
      <c r="H101" s="13">
        <v>209.45</v>
      </c>
      <c r="I101" s="7">
        <v>0.54</v>
      </c>
      <c r="J101" s="19">
        <v>60.77</v>
      </c>
      <c r="K101" s="9">
        <v>33.950000000000003</v>
      </c>
      <c r="L101" s="14">
        <v>1.2</v>
      </c>
    </row>
    <row r="102" spans="2:12" ht="45" customHeight="1" thickBot="1" x14ac:dyDescent="0.55000000000000004">
      <c r="B102" s="11" t="s">
        <v>60</v>
      </c>
      <c r="C102" s="12" t="s">
        <v>46</v>
      </c>
      <c r="D102" s="11">
        <v>150</v>
      </c>
      <c r="E102" s="13">
        <v>3.25</v>
      </c>
      <c r="F102" s="13">
        <v>2.88</v>
      </c>
      <c r="G102" s="13">
        <v>28.99</v>
      </c>
      <c r="H102" s="13">
        <v>189.56</v>
      </c>
      <c r="I102" s="7">
        <v>25.95</v>
      </c>
      <c r="J102" s="19">
        <v>145.59</v>
      </c>
      <c r="K102" s="9">
        <v>32.99</v>
      </c>
      <c r="L102" s="14">
        <v>1.22</v>
      </c>
    </row>
    <row r="103" spans="2:12" ht="48" customHeight="1" thickBot="1" x14ac:dyDescent="0.55000000000000004">
      <c r="B103" s="11" t="s">
        <v>23</v>
      </c>
      <c r="C103" s="12" t="s">
        <v>38</v>
      </c>
      <c r="D103" s="11">
        <v>45</v>
      </c>
      <c r="E103" s="13">
        <v>3.4200000000000004</v>
      </c>
      <c r="F103" s="13">
        <v>0.36</v>
      </c>
      <c r="G103" s="13">
        <v>22.106249999999996</v>
      </c>
      <c r="H103" s="13">
        <v>105.75</v>
      </c>
      <c r="I103" s="7">
        <v>0</v>
      </c>
      <c r="J103" s="19">
        <v>10.349999999999998</v>
      </c>
      <c r="K103" s="20">
        <v>14.85</v>
      </c>
      <c r="L103" s="7">
        <v>0.85500000000000009</v>
      </c>
    </row>
    <row r="104" spans="2:12" ht="46.5" customHeight="1" thickBot="1" x14ac:dyDescent="0.55000000000000004">
      <c r="B104" s="11" t="s">
        <v>25</v>
      </c>
      <c r="C104" s="12" t="s">
        <v>39</v>
      </c>
      <c r="D104" s="11">
        <v>25</v>
      </c>
      <c r="E104" s="13">
        <v>1.65</v>
      </c>
      <c r="F104" s="13">
        <v>3</v>
      </c>
      <c r="G104" s="13">
        <v>8.35</v>
      </c>
      <c r="H104" s="13">
        <v>43.5</v>
      </c>
      <c r="I104" s="7">
        <v>0</v>
      </c>
      <c r="J104" s="19">
        <v>8.25</v>
      </c>
      <c r="K104" s="20">
        <v>14.250000000000002</v>
      </c>
      <c r="L104" s="7">
        <v>1.125</v>
      </c>
    </row>
    <row r="105" spans="2:12" ht="48" customHeight="1" thickBot="1" x14ac:dyDescent="0.55000000000000004">
      <c r="B105" s="21" t="s">
        <v>27</v>
      </c>
      <c r="C105" s="18" t="s">
        <v>58</v>
      </c>
      <c r="D105" s="17">
        <v>180</v>
      </c>
      <c r="E105" s="7">
        <v>0.9</v>
      </c>
      <c r="F105" s="7">
        <v>0.18</v>
      </c>
      <c r="G105" s="7">
        <v>18.18</v>
      </c>
      <c r="H105" s="13">
        <v>82.8</v>
      </c>
      <c r="I105" s="14">
        <v>3.6</v>
      </c>
      <c r="J105" s="8">
        <v>12.6</v>
      </c>
      <c r="K105" s="9">
        <v>7.2</v>
      </c>
      <c r="L105" s="14">
        <v>2.52</v>
      </c>
    </row>
    <row r="106" spans="2:12" ht="57.75" customHeight="1" thickBot="1" x14ac:dyDescent="0.55000000000000004">
      <c r="B106" s="11"/>
      <c r="C106" s="54" t="s">
        <v>2</v>
      </c>
      <c r="D106" s="55">
        <f t="shared" ref="D106:L106" si="15">SUM(D99:D105)</f>
        <v>760</v>
      </c>
      <c r="E106" s="57">
        <f t="shared" si="15"/>
        <v>22.04</v>
      </c>
      <c r="F106" s="57">
        <f t="shared" si="15"/>
        <v>23.08</v>
      </c>
      <c r="G106" s="57">
        <f t="shared" si="15"/>
        <v>99.646249999999981</v>
      </c>
      <c r="H106" s="57">
        <f t="shared" si="15"/>
        <v>763.22</v>
      </c>
      <c r="I106" s="28">
        <f t="shared" si="15"/>
        <v>64.22999999999999</v>
      </c>
      <c r="J106" s="68">
        <f t="shared" si="15"/>
        <v>288.79000000000008</v>
      </c>
      <c r="K106" s="69">
        <f t="shared" si="15"/>
        <v>132.01</v>
      </c>
      <c r="L106" s="70">
        <f t="shared" si="15"/>
        <v>8.0500000000000007</v>
      </c>
    </row>
    <row r="107" spans="2:12" ht="60" customHeight="1" thickBot="1" x14ac:dyDescent="0.55000000000000004">
      <c r="B107" s="97" t="s">
        <v>29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9"/>
    </row>
    <row r="108" spans="2:12" ht="45" customHeight="1" thickBot="1" x14ac:dyDescent="0.55000000000000004">
      <c r="B108" s="21" t="s">
        <v>90</v>
      </c>
      <c r="C108" s="12" t="s">
        <v>91</v>
      </c>
      <c r="D108" s="11">
        <v>150</v>
      </c>
      <c r="E108" s="13">
        <f>17.97*150/190</f>
        <v>14.186842105263159</v>
      </c>
      <c r="F108" s="13">
        <f>18.2*150/190</f>
        <v>14.368421052631579</v>
      </c>
      <c r="G108" s="13">
        <f>5.04*150/190</f>
        <v>3.9789473684210526</v>
      </c>
      <c r="H108" s="13">
        <f>256.07*150/190</f>
        <v>202.16052631578947</v>
      </c>
      <c r="I108" s="13">
        <f>2.85*150/190</f>
        <v>2.25</v>
      </c>
      <c r="J108" s="13">
        <f>135*150/190</f>
        <v>106.57894736842105</v>
      </c>
      <c r="K108" s="9">
        <f>27.12*150/190</f>
        <v>21.410526315789475</v>
      </c>
      <c r="L108" s="9">
        <f>3.53*150/190</f>
        <v>2.7868421052631578</v>
      </c>
    </row>
    <row r="109" spans="2:12" ht="45" customHeight="1" thickBot="1" x14ac:dyDescent="0.55000000000000004">
      <c r="B109" s="21" t="s">
        <v>65</v>
      </c>
      <c r="C109" s="12" t="s">
        <v>66</v>
      </c>
      <c r="D109" s="11">
        <v>10</v>
      </c>
      <c r="E109" s="13">
        <v>0.05</v>
      </c>
      <c r="F109" s="13">
        <v>8.25</v>
      </c>
      <c r="G109" s="13">
        <v>0.08</v>
      </c>
      <c r="H109" s="13">
        <v>74.8</v>
      </c>
      <c r="I109" s="13">
        <v>0</v>
      </c>
      <c r="J109" s="13">
        <v>2.4</v>
      </c>
      <c r="K109" s="9">
        <v>0.05</v>
      </c>
      <c r="L109" s="9">
        <v>0.02</v>
      </c>
    </row>
    <row r="110" spans="2:12" ht="45" customHeight="1" thickBot="1" x14ac:dyDescent="0.55000000000000004">
      <c r="B110" s="21" t="s">
        <v>23</v>
      </c>
      <c r="C110" s="12" t="s">
        <v>38</v>
      </c>
      <c r="D110" s="11">
        <v>20</v>
      </c>
      <c r="E110" s="13">
        <v>1.5</v>
      </c>
      <c r="F110" s="13">
        <v>0.6</v>
      </c>
      <c r="G110" s="13">
        <v>10.02</v>
      </c>
      <c r="H110" s="13">
        <v>51.8</v>
      </c>
      <c r="I110" s="13">
        <v>0</v>
      </c>
      <c r="J110" s="13">
        <v>4.4000000000000004</v>
      </c>
      <c r="K110" s="9">
        <v>6.6</v>
      </c>
      <c r="L110" s="9">
        <v>0.4</v>
      </c>
    </row>
    <row r="111" spans="2:12" ht="45" customHeight="1" thickBot="1" x14ac:dyDescent="0.55000000000000004">
      <c r="B111" s="21" t="s">
        <v>25</v>
      </c>
      <c r="C111" s="12" t="s">
        <v>39</v>
      </c>
      <c r="D111" s="11">
        <v>25</v>
      </c>
      <c r="E111" s="13">
        <v>1.65</v>
      </c>
      <c r="F111" s="13">
        <v>3</v>
      </c>
      <c r="G111" s="13">
        <v>8.35</v>
      </c>
      <c r="H111" s="13">
        <v>43.5</v>
      </c>
      <c r="I111" s="13">
        <v>0</v>
      </c>
      <c r="J111" s="13">
        <v>8.25</v>
      </c>
      <c r="K111" s="9">
        <v>14.250000000000002</v>
      </c>
      <c r="L111" s="9">
        <v>1.125</v>
      </c>
    </row>
    <row r="112" spans="2:12" ht="45" customHeight="1" thickBot="1" x14ac:dyDescent="0.55000000000000004">
      <c r="B112" s="21" t="s">
        <v>22</v>
      </c>
      <c r="C112" s="12" t="s">
        <v>41</v>
      </c>
      <c r="D112" s="11">
        <v>200</v>
      </c>
      <c r="E112" s="13">
        <v>0</v>
      </c>
      <c r="F112" s="13">
        <v>0</v>
      </c>
      <c r="G112" s="13">
        <v>6.9860000000000007</v>
      </c>
      <c r="H112" s="13">
        <v>27.93</v>
      </c>
      <c r="I112" s="13">
        <v>0.05</v>
      </c>
      <c r="J112" s="13">
        <v>2.69</v>
      </c>
      <c r="K112" s="9">
        <v>2.2000000000000002</v>
      </c>
      <c r="L112" s="9">
        <v>0.43</v>
      </c>
    </row>
    <row r="113" spans="2:12" ht="51" customHeight="1" thickBot="1" x14ac:dyDescent="0.55000000000000004">
      <c r="B113" s="21"/>
      <c r="C113" s="23" t="s">
        <v>30</v>
      </c>
      <c r="D113" s="24">
        <f t="shared" ref="D113:L113" si="16">SUM(D108:D112)</f>
        <v>405</v>
      </c>
      <c r="E113" s="25">
        <f t="shared" si="16"/>
        <v>17.38684210526316</v>
      </c>
      <c r="F113" s="25">
        <f t="shared" si="16"/>
        <v>26.21842105263158</v>
      </c>
      <c r="G113" s="25">
        <f t="shared" si="16"/>
        <v>29.41494736842105</v>
      </c>
      <c r="H113" s="25">
        <f t="shared" si="16"/>
        <v>400.1905263157895</v>
      </c>
      <c r="I113" s="25">
        <f t="shared" si="16"/>
        <v>2.2999999999999998</v>
      </c>
      <c r="J113" s="25">
        <f t="shared" si="16"/>
        <v>124.31894736842106</v>
      </c>
      <c r="K113" s="25">
        <f t="shared" si="16"/>
        <v>44.510526315789477</v>
      </c>
      <c r="L113" s="28">
        <f t="shared" si="16"/>
        <v>4.7618421052631579</v>
      </c>
    </row>
    <row r="114" spans="2:12" ht="48.75" customHeight="1" thickBot="1" x14ac:dyDescent="0.55000000000000004">
      <c r="B114" s="11"/>
      <c r="C114" s="54" t="s">
        <v>3</v>
      </c>
      <c r="D114" s="55">
        <f t="shared" ref="D114:L114" si="17">D106+D113</f>
        <v>1165</v>
      </c>
      <c r="E114" s="57">
        <f t="shared" si="17"/>
        <v>39.426842105263162</v>
      </c>
      <c r="F114" s="57">
        <f t="shared" si="17"/>
        <v>49.298421052631582</v>
      </c>
      <c r="G114" s="57">
        <f t="shared" si="17"/>
        <v>129.06119736842103</v>
      </c>
      <c r="H114" s="57">
        <f t="shared" si="17"/>
        <v>1163.4105263157894</v>
      </c>
      <c r="I114" s="57">
        <f t="shared" si="17"/>
        <v>66.529999999999987</v>
      </c>
      <c r="J114" s="57">
        <f t="shared" si="17"/>
        <v>413.10894736842113</v>
      </c>
      <c r="K114" s="57">
        <f t="shared" si="17"/>
        <v>176.52052631578948</v>
      </c>
      <c r="L114" s="28">
        <f t="shared" si="17"/>
        <v>12.811842105263159</v>
      </c>
    </row>
    <row r="115" spans="2:12" ht="69" customHeight="1" thickBot="1" x14ac:dyDescent="0.55000000000000004">
      <c r="B115" s="104" t="s">
        <v>33</v>
      </c>
      <c r="C115" s="105"/>
      <c r="D115" s="105"/>
      <c r="E115" s="105"/>
      <c r="F115" s="105"/>
      <c r="G115" s="105"/>
      <c r="H115" s="105"/>
      <c r="I115" s="105"/>
      <c r="J115" s="105"/>
      <c r="K115" s="105"/>
      <c r="L115" s="106"/>
    </row>
    <row r="116" spans="2:12" ht="39.75" customHeight="1" thickBot="1" x14ac:dyDescent="0.55000000000000004">
      <c r="B116" s="107" t="s">
        <v>5</v>
      </c>
      <c r="C116" s="107" t="s">
        <v>0</v>
      </c>
      <c r="D116" s="107" t="s">
        <v>21</v>
      </c>
      <c r="E116" s="109" t="s">
        <v>14</v>
      </c>
      <c r="F116" s="110"/>
      <c r="G116" s="111"/>
      <c r="H116" s="109" t="s">
        <v>4</v>
      </c>
      <c r="I116" s="102" t="s">
        <v>18</v>
      </c>
      <c r="J116" s="100" t="s">
        <v>19</v>
      </c>
      <c r="K116" s="100" t="s">
        <v>20</v>
      </c>
      <c r="L116" s="100" t="s">
        <v>37</v>
      </c>
    </row>
    <row r="117" spans="2:12" ht="84.75" customHeight="1" thickBot="1" x14ac:dyDescent="0.55000000000000004">
      <c r="B117" s="108"/>
      <c r="C117" s="108"/>
      <c r="D117" s="108"/>
      <c r="E117" s="41" t="s">
        <v>15</v>
      </c>
      <c r="F117" s="41" t="s">
        <v>16</v>
      </c>
      <c r="G117" s="41" t="s">
        <v>17</v>
      </c>
      <c r="H117" s="112"/>
      <c r="I117" s="103"/>
      <c r="J117" s="101"/>
      <c r="K117" s="101"/>
      <c r="L117" s="101"/>
    </row>
    <row r="118" spans="2:12" ht="57.75" customHeight="1" thickBot="1" x14ac:dyDescent="0.55000000000000004">
      <c r="B118" s="97" t="s">
        <v>1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9"/>
    </row>
    <row r="119" spans="2:12" ht="45" customHeight="1" thickBot="1" x14ac:dyDescent="0.55000000000000004">
      <c r="B119" s="3" t="s">
        <v>56</v>
      </c>
      <c r="C119" s="4" t="s">
        <v>57</v>
      </c>
      <c r="D119" s="5">
        <v>60</v>
      </c>
      <c r="E119" s="6">
        <v>0.96</v>
      </c>
      <c r="F119" s="6">
        <v>3.06</v>
      </c>
      <c r="G119" s="6">
        <v>1.95</v>
      </c>
      <c r="H119" s="6">
        <v>40.61</v>
      </c>
      <c r="I119" s="7">
        <v>11.89</v>
      </c>
      <c r="J119" s="8">
        <v>31.34</v>
      </c>
      <c r="K119" s="9">
        <v>9.61</v>
      </c>
      <c r="L119" s="14">
        <v>0.4</v>
      </c>
    </row>
    <row r="120" spans="2:12" ht="45" customHeight="1" thickBot="1" x14ac:dyDescent="0.55000000000000004">
      <c r="B120" s="11" t="s">
        <v>28</v>
      </c>
      <c r="C120" s="12" t="s">
        <v>42</v>
      </c>
      <c r="D120" s="11">
        <v>200</v>
      </c>
      <c r="E120" s="13">
        <v>1.98</v>
      </c>
      <c r="F120" s="13">
        <v>3.51</v>
      </c>
      <c r="G120" s="13">
        <v>13.74</v>
      </c>
      <c r="H120" s="13">
        <v>95.14</v>
      </c>
      <c r="I120" s="7">
        <v>13.42</v>
      </c>
      <c r="J120" s="19">
        <v>20.309999999999999</v>
      </c>
      <c r="K120" s="9">
        <v>21.25</v>
      </c>
      <c r="L120" s="14">
        <v>0.8</v>
      </c>
    </row>
    <row r="121" spans="2:12" ht="46.5" customHeight="1" thickBot="1" x14ac:dyDescent="0.55000000000000004">
      <c r="B121" s="60" t="s">
        <v>61</v>
      </c>
      <c r="C121" s="52" t="s">
        <v>79</v>
      </c>
      <c r="D121" s="21">
        <v>200</v>
      </c>
      <c r="E121" s="37">
        <v>16.940000000000001</v>
      </c>
      <c r="F121" s="37">
        <v>10.46</v>
      </c>
      <c r="G121" s="37">
        <v>25.73</v>
      </c>
      <c r="H121" s="37">
        <v>305.33</v>
      </c>
      <c r="I121" s="14">
        <v>6.02</v>
      </c>
      <c r="J121" s="8">
        <v>46.34</v>
      </c>
      <c r="K121" s="37">
        <v>54.04</v>
      </c>
      <c r="L121" s="14">
        <v>1.97</v>
      </c>
    </row>
    <row r="122" spans="2:12" ht="48" customHeight="1" thickBot="1" x14ac:dyDescent="0.55000000000000004">
      <c r="B122" s="48" t="s">
        <v>23</v>
      </c>
      <c r="C122" s="12" t="s">
        <v>38</v>
      </c>
      <c r="D122" s="11">
        <v>45</v>
      </c>
      <c r="E122" s="13">
        <v>3.4200000000000004</v>
      </c>
      <c r="F122" s="13">
        <v>0.36</v>
      </c>
      <c r="G122" s="13">
        <v>22.106249999999996</v>
      </c>
      <c r="H122" s="13">
        <v>105.75</v>
      </c>
      <c r="I122" s="9">
        <v>0</v>
      </c>
      <c r="J122" s="15">
        <v>10.349999999999998</v>
      </c>
      <c r="K122" s="9">
        <v>14.85</v>
      </c>
      <c r="L122" s="9">
        <v>0.85500000000000009</v>
      </c>
    </row>
    <row r="123" spans="2:12" ht="45" customHeight="1" thickBot="1" x14ac:dyDescent="0.55000000000000004">
      <c r="B123" s="11" t="s">
        <v>25</v>
      </c>
      <c r="C123" s="12" t="s">
        <v>39</v>
      </c>
      <c r="D123" s="11">
        <v>25</v>
      </c>
      <c r="E123" s="13">
        <v>1.65</v>
      </c>
      <c r="F123" s="13">
        <v>3</v>
      </c>
      <c r="G123" s="13">
        <v>8.35</v>
      </c>
      <c r="H123" s="13">
        <v>43.5</v>
      </c>
      <c r="I123" s="7">
        <v>0</v>
      </c>
      <c r="J123" s="19">
        <v>8.25</v>
      </c>
      <c r="K123" s="9">
        <v>14.250000000000002</v>
      </c>
      <c r="L123" s="14">
        <v>1.125</v>
      </c>
    </row>
    <row r="124" spans="2:12" ht="45.75" customHeight="1" thickBot="1" x14ac:dyDescent="0.55000000000000004">
      <c r="B124" s="11" t="s">
        <v>27</v>
      </c>
      <c r="C124" s="12" t="s">
        <v>58</v>
      </c>
      <c r="D124" s="11">
        <v>180</v>
      </c>
      <c r="E124" s="13">
        <v>0.9</v>
      </c>
      <c r="F124" s="13">
        <v>0.18</v>
      </c>
      <c r="G124" s="13">
        <v>18.18</v>
      </c>
      <c r="H124" s="13">
        <v>82.8</v>
      </c>
      <c r="I124" s="7">
        <v>3.6</v>
      </c>
      <c r="J124" s="19">
        <v>12.6</v>
      </c>
      <c r="K124" s="9">
        <v>7.2</v>
      </c>
      <c r="L124" s="14">
        <v>2.52</v>
      </c>
    </row>
    <row r="125" spans="2:12" ht="55.5" customHeight="1" thickBot="1" x14ac:dyDescent="0.55000000000000004">
      <c r="B125" s="11"/>
      <c r="C125" s="54" t="s">
        <v>2</v>
      </c>
      <c r="D125" s="55">
        <f t="shared" ref="D125:L125" si="18">SUM(D119:D124)</f>
        <v>710</v>
      </c>
      <c r="E125" s="57">
        <f t="shared" si="18"/>
        <v>25.85</v>
      </c>
      <c r="F125" s="57">
        <f t="shared" si="18"/>
        <v>20.57</v>
      </c>
      <c r="G125" s="57">
        <f t="shared" si="18"/>
        <v>90.056250000000006</v>
      </c>
      <c r="H125" s="57">
        <f t="shared" si="18"/>
        <v>673.12999999999988</v>
      </c>
      <c r="I125" s="57">
        <f t="shared" si="18"/>
        <v>34.93</v>
      </c>
      <c r="J125" s="57">
        <f t="shared" si="18"/>
        <v>129.19</v>
      </c>
      <c r="K125" s="57">
        <f t="shared" si="18"/>
        <v>121.2</v>
      </c>
      <c r="L125" s="69">
        <f t="shared" si="18"/>
        <v>7.67</v>
      </c>
    </row>
    <row r="126" spans="2:12" ht="64.5" customHeight="1" thickBot="1" x14ac:dyDescent="0.55000000000000004">
      <c r="B126" s="97" t="s">
        <v>29</v>
      </c>
      <c r="C126" s="98"/>
      <c r="D126" s="98"/>
      <c r="E126" s="98"/>
      <c r="F126" s="98"/>
      <c r="G126" s="98"/>
      <c r="H126" s="98"/>
      <c r="I126" s="98"/>
      <c r="J126" s="98"/>
      <c r="K126" s="98"/>
      <c r="L126" s="99"/>
    </row>
    <row r="127" spans="2:12" ht="46.5" customHeight="1" thickBot="1" x14ac:dyDescent="0.55000000000000004">
      <c r="B127" s="36" t="s">
        <v>50</v>
      </c>
      <c r="C127" s="35" t="s">
        <v>92</v>
      </c>
      <c r="D127" s="21">
        <v>170</v>
      </c>
      <c r="E127" s="37">
        <v>12.54</v>
      </c>
      <c r="F127" s="37">
        <v>15.049999999999999</v>
      </c>
      <c r="G127" s="37">
        <v>47.800000000000004</v>
      </c>
      <c r="H127" s="37">
        <v>368.9</v>
      </c>
      <c r="I127" s="37">
        <v>0.17</v>
      </c>
      <c r="J127" s="37">
        <v>138.65</v>
      </c>
      <c r="K127" s="9">
        <v>24.8</v>
      </c>
      <c r="L127" s="9">
        <v>1.3900000000000001</v>
      </c>
    </row>
    <row r="128" spans="2:12" ht="45" customHeight="1" thickBot="1" x14ac:dyDescent="0.55000000000000004">
      <c r="B128" s="21" t="s">
        <v>22</v>
      </c>
      <c r="C128" s="52" t="s">
        <v>41</v>
      </c>
      <c r="D128" s="21">
        <v>200</v>
      </c>
      <c r="E128" s="37">
        <v>0</v>
      </c>
      <c r="F128" s="37">
        <v>0</v>
      </c>
      <c r="G128" s="37">
        <v>6.9860000000000007</v>
      </c>
      <c r="H128" s="37">
        <v>27.93</v>
      </c>
      <c r="I128" s="37">
        <v>0.05</v>
      </c>
      <c r="J128" s="37">
        <v>2.69</v>
      </c>
      <c r="K128" s="46">
        <v>2.2000000000000002</v>
      </c>
      <c r="L128" s="9">
        <v>0.43</v>
      </c>
    </row>
    <row r="129" spans="2:13" ht="47.25" customHeight="1" thickBot="1" x14ac:dyDescent="0.55000000000000004">
      <c r="B129" s="5" t="s">
        <v>23</v>
      </c>
      <c r="C129" s="4" t="s">
        <v>38</v>
      </c>
      <c r="D129" s="5">
        <v>30</v>
      </c>
      <c r="E129" s="6">
        <v>2.2799999999999998</v>
      </c>
      <c r="F129" s="6">
        <v>0.24</v>
      </c>
      <c r="G129" s="6">
        <v>14.74</v>
      </c>
      <c r="H129" s="6">
        <v>70.5</v>
      </c>
      <c r="I129" s="6">
        <v>0</v>
      </c>
      <c r="J129" s="6">
        <v>6.9</v>
      </c>
      <c r="K129" s="61">
        <v>9.9</v>
      </c>
      <c r="L129" s="71">
        <v>0.57333333333333503</v>
      </c>
    </row>
    <row r="130" spans="2:13" ht="46.5" customHeight="1" thickBot="1" x14ac:dyDescent="0.55000000000000004">
      <c r="B130" s="21" t="s">
        <v>26</v>
      </c>
      <c r="C130" s="12" t="s">
        <v>59</v>
      </c>
      <c r="D130" s="11">
        <v>100</v>
      </c>
      <c r="E130" s="13">
        <v>0.4</v>
      </c>
      <c r="F130" s="13">
        <v>0.4</v>
      </c>
      <c r="G130" s="13">
        <v>9.8000000000000007</v>
      </c>
      <c r="H130" s="13">
        <v>47</v>
      </c>
      <c r="I130" s="13">
        <v>10</v>
      </c>
      <c r="J130" s="13">
        <v>16</v>
      </c>
      <c r="K130" s="9">
        <v>9</v>
      </c>
      <c r="L130" s="9">
        <v>2.2000000000000002</v>
      </c>
    </row>
    <row r="131" spans="2:13" ht="52.5" customHeight="1" thickBot="1" x14ac:dyDescent="0.55000000000000004">
      <c r="B131" s="21"/>
      <c r="C131" s="23" t="s">
        <v>30</v>
      </c>
      <c r="D131" s="24">
        <f t="shared" ref="D131:L131" si="19">SUM(D127:D130)</f>
        <v>500</v>
      </c>
      <c r="E131" s="25">
        <f t="shared" si="19"/>
        <v>15.219999999999999</v>
      </c>
      <c r="F131" s="25">
        <f t="shared" si="19"/>
        <v>15.69</v>
      </c>
      <c r="G131" s="25">
        <f t="shared" si="19"/>
        <v>79.325999999999993</v>
      </c>
      <c r="H131" s="25">
        <f t="shared" si="19"/>
        <v>514.32999999999993</v>
      </c>
      <c r="I131" s="25">
        <f t="shared" si="19"/>
        <v>10.220000000000001</v>
      </c>
      <c r="J131" s="25">
        <f t="shared" si="19"/>
        <v>164.24</v>
      </c>
      <c r="K131" s="25">
        <f t="shared" si="19"/>
        <v>45.9</v>
      </c>
      <c r="L131" s="28">
        <f t="shared" si="19"/>
        <v>4.5933333333333355</v>
      </c>
      <c r="M131" s="72"/>
    </row>
    <row r="132" spans="2:13" ht="56.25" customHeight="1" thickBot="1" x14ac:dyDescent="0.55000000000000004">
      <c r="B132" s="21"/>
      <c r="C132" s="23" t="s">
        <v>3</v>
      </c>
      <c r="D132" s="24">
        <f t="shared" ref="D132:L132" si="20">D125+D131</f>
        <v>1210</v>
      </c>
      <c r="E132" s="25">
        <f t="shared" si="20"/>
        <v>41.07</v>
      </c>
      <c r="F132" s="25">
        <f t="shared" si="20"/>
        <v>36.26</v>
      </c>
      <c r="G132" s="25">
        <f t="shared" si="20"/>
        <v>169.38225</v>
      </c>
      <c r="H132" s="25">
        <f t="shared" si="20"/>
        <v>1187.4599999999998</v>
      </c>
      <c r="I132" s="25">
        <f t="shared" si="20"/>
        <v>45.15</v>
      </c>
      <c r="J132" s="25">
        <f t="shared" si="20"/>
        <v>293.43</v>
      </c>
      <c r="K132" s="25">
        <f t="shared" si="20"/>
        <v>167.1</v>
      </c>
      <c r="L132" s="28">
        <f t="shared" si="20"/>
        <v>12.263333333333335</v>
      </c>
      <c r="M132" s="72"/>
    </row>
    <row r="133" spans="2:13" ht="58.5" customHeight="1" thickBot="1" x14ac:dyDescent="0.55000000000000004">
      <c r="B133" s="104" t="s">
        <v>34</v>
      </c>
      <c r="C133" s="105"/>
      <c r="D133" s="105"/>
      <c r="E133" s="105"/>
      <c r="F133" s="105"/>
      <c r="G133" s="105"/>
      <c r="H133" s="105"/>
      <c r="I133" s="105"/>
      <c r="J133" s="105"/>
      <c r="K133" s="105"/>
      <c r="L133" s="106"/>
    </row>
    <row r="134" spans="2:13" ht="39.75" customHeight="1" thickBot="1" x14ac:dyDescent="0.55000000000000004">
      <c r="B134" s="115" t="s">
        <v>5</v>
      </c>
      <c r="C134" s="115" t="s">
        <v>0</v>
      </c>
      <c r="D134" s="115" t="s">
        <v>21</v>
      </c>
      <c r="E134" s="116" t="s">
        <v>14</v>
      </c>
      <c r="F134" s="117"/>
      <c r="G134" s="118"/>
      <c r="H134" s="116" t="s">
        <v>4</v>
      </c>
      <c r="I134" s="113" t="s">
        <v>18</v>
      </c>
      <c r="J134" s="114" t="s">
        <v>19</v>
      </c>
      <c r="K134" s="114" t="s">
        <v>20</v>
      </c>
      <c r="L134" s="114" t="s">
        <v>37</v>
      </c>
    </row>
    <row r="135" spans="2:13" ht="78.75" customHeight="1" thickBot="1" x14ac:dyDescent="0.55000000000000004">
      <c r="B135" s="108"/>
      <c r="C135" s="108"/>
      <c r="D135" s="108"/>
      <c r="E135" s="41" t="s">
        <v>15</v>
      </c>
      <c r="F135" s="41" t="s">
        <v>16</v>
      </c>
      <c r="G135" s="41" t="s">
        <v>17</v>
      </c>
      <c r="H135" s="112"/>
      <c r="I135" s="103"/>
      <c r="J135" s="101"/>
      <c r="K135" s="101"/>
      <c r="L135" s="101"/>
    </row>
    <row r="136" spans="2:13" ht="56.25" customHeight="1" thickBot="1" x14ac:dyDescent="0.55000000000000004">
      <c r="B136" s="97" t="s">
        <v>1</v>
      </c>
      <c r="C136" s="98"/>
      <c r="D136" s="98"/>
      <c r="E136" s="98"/>
      <c r="F136" s="98"/>
      <c r="G136" s="98"/>
      <c r="H136" s="98"/>
      <c r="I136" s="98"/>
      <c r="J136" s="98"/>
      <c r="K136" s="98"/>
      <c r="L136" s="99"/>
    </row>
    <row r="137" spans="2:13" ht="49.5" customHeight="1" thickBot="1" x14ac:dyDescent="0.55000000000000004">
      <c r="B137" s="73" t="s">
        <v>47</v>
      </c>
      <c r="C137" s="12" t="s">
        <v>48</v>
      </c>
      <c r="D137" s="11">
        <v>60</v>
      </c>
      <c r="E137" s="6">
        <v>0.66</v>
      </c>
      <c r="F137" s="6">
        <v>0.12</v>
      </c>
      <c r="G137" s="6">
        <v>2.2799999999999998</v>
      </c>
      <c r="H137" s="6">
        <v>13.2</v>
      </c>
      <c r="I137" s="7">
        <v>10.5</v>
      </c>
      <c r="J137" s="44">
        <v>8.4</v>
      </c>
      <c r="K137" s="20">
        <v>12</v>
      </c>
      <c r="L137" s="7">
        <v>0.51</v>
      </c>
    </row>
    <row r="138" spans="2:13" ht="51.75" customHeight="1" thickBot="1" x14ac:dyDescent="0.55000000000000004">
      <c r="B138" s="45" t="s">
        <v>24</v>
      </c>
      <c r="C138" s="12" t="s">
        <v>74</v>
      </c>
      <c r="D138" s="11">
        <v>200</v>
      </c>
      <c r="E138" s="13">
        <v>4.0999999999999996</v>
      </c>
      <c r="F138" s="13">
        <v>8.9</v>
      </c>
      <c r="G138" s="13">
        <v>22.84</v>
      </c>
      <c r="H138" s="13">
        <v>158</v>
      </c>
      <c r="I138" s="7">
        <v>3.75</v>
      </c>
      <c r="J138" s="19">
        <v>24.37</v>
      </c>
      <c r="K138" s="46">
        <v>22.94</v>
      </c>
      <c r="L138" s="14">
        <v>1.72</v>
      </c>
    </row>
    <row r="139" spans="2:13" ht="50.25" customHeight="1" thickBot="1" x14ac:dyDescent="0.55000000000000004">
      <c r="B139" s="11" t="s">
        <v>76</v>
      </c>
      <c r="C139" s="12" t="s">
        <v>77</v>
      </c>
      <c r="D139" s="11">
        <v>200</v>
      </c>
      <c r="E139" s="13">
        <v>24.8</v>
      </c>
      <c r="F139" s="13">
        <v>16.32</v>
      </c>
      <c r="G139" s="13">
        <v>17.600000000000001</v>
      </c>
      <c r="H139" s="13">
        <v>268.98</v>
      </c>
      <c r="I139" s="7">
        <v>10.3</v>
      </c>
      <c r="J139" s="19">
        <v>25</v>
      </c>
      <c r="K139" s="9">
        <v>101</v>
      </c>
      <c r="L139" s="14">
        <v>2.29</v>
      </c>
    </row>
    <row r="140" spans="2:13" ht="50.25" customHeight="1" thickBot="1" x14ac:dyDescent="0.55000000000000004">
      <c r="B140" s="21" t="s">
        <v>23</v>
      </c>
      <c r="C140" s="18" t="s">
        <v>38</v>
      </c>
      <c r="D140" s="17">
        <v>45</v>
      </c>
      <c r="E140" s="7">
        <v>3.4200000000000004</v>
      </c>
      <c r="F140" s="7">
        <v>0.36</v>
      </c>
      <c r="G140" s="7">
        <v>22.106249999999996</v>
      </c>
      <c r="H140" s="13">
        <v>105.75</v>
      </c>
      <c r="I140" s="14">
        <v>0</v>
      </c>
      <c r="J140" s="8">
        <v>10.349999999999998</v>
      </c>
      <c r="K140" s="9">
        <v>14.85</v>
      </c>
      <c r="L140" s="14">
        <v>0.85500000000000009</v>
      </c>
    </row>
    <row r="141" spans="2:13" ht="50.25" customHeight="1" thickBot="1" x14ac:dyDescent="0.55000000000000004">
      <c r="B141" s="21" t="s">
        <v>25</v>
      </c>
      <c r="C141" s="18" t="s">
        <v>39</v>
      </c>
      <c r="D141" s="17">
        <v>25</v>
      </c>
      <c r="E141" s="7">
        <v>1.65</v>
      </c>
      <c r="F141" s="7">
        <v>3</v>
      </c>
      <c r="G141" s="7">
        <v>8.35</v>
      </c>
      <c r="H141" s="13">
        <v>43.5</v>
      </c>
      <c r="I141" s="14">
        <v>0</v>
      </c>
      <c r="J141" s="8">
        <v>8.25</v>
      </c>
      <c r="K141" s="9">
        <v>14.250000000000002</v>
      </c>
      <c r="L141" s="14">
        <v>1.125</v>
      </c>
    </row>
    <row r="142" spans="2:13" ht="50.25" customHeight="1" thickBot="1" x14ac:dyDescent="0.55000000000000004">
      <c r="B142" s="21" t="s">
        <v>22</v>
      </c>
      <c r="C142" s="18" t="s">
        <v>41</v>
      </c>
      <c r="D142" s="17">
        <v>200</v>
      </c>
      <c r="E142" s="7">
        <v>0</v>
      </c>
      <c r="F142" s="7">
        <v>0</v>
      </c>
      <c r="G142" s="7">
        <v>6.9860000000000007</v>
      </c>
      <c r="H142" s="13">
        <v>27.93</v>
      </c>
      <c r="I142" s="14">
        <v>0.05</v>
      </c>
      <c r="J142" s="8">
        <v>2.69</v>
      </c>
      <c r="K142" s="9">
        <v>2.2000000000000002</v>
      </c>
      <c r="L142" s="14">
        <v>0.43</v>
      </c>
    </row>
    <row r="143" spans="2:13" ht="48" customHeight="1" thickBot="1" x14ac:dyDescent="0.55000000000000004">
      <c r="B143" s="21" t="s">
        <v>26</v>
      </c>
      <c r="C143" s="18" t="s">
        <v>59</v>
      </c>
      <c r="D143" s="17">
        <v>100</v>
      </c>
      <c r="E143" s="7">
        <v>0.4</v>
      </c>
      <c r="F143" s="7">
        <v>0.4</v>
      </c>
      <c r="G143" s="7">
        <v>9.8000000000000007</v>
      </c>
      <c r="H143" s="13">
        <v>47</v>
      </c>
      <c r="I143" s="14">
        <v>10</v>
      </c>
      <c r="J143" s="8">
        <v>16</v>
      </c>
      <c r="K143" s="9">
        <v>9</v>
      </c>
      <c r="L143" s="14">
        <v>2.2000000000000002</v>
      </c>
    </row>
    <row r="144" spans="2:13" ht="57.75" customHeight="1" thickBot="1" x14ac:dyDescent="0.55000000000000004">
      <c r="B144" s="11"/>
      <c r="C144" s="54" t="s">
        <v>2</v>
      </c>
      <c r="D144" s="55">
        <f t="shared" ref="D144:L144" si="21">SUM(D137:D143)</f>
        <v>830</v>
      </c>
      <c r="E144" s="57">
        <f t="shared" si="21"/>
        <v>35.03</v>
      </c>
      <c r="F144" s="57">
        <f t="shared" si="21"/>
        <v>29.099999999999998</v>
      </c>
      <c r="G144" s="57">
        <f t="shared" si="21"/>
        <v>89.962249999999983</v>
      </c>
      <c r="H144" s="57">
        <f t="shared" si="21"/>
        <v>664.36</v>
      </c>
      <c r="I144" s="28">
        <f t="shared" si="21"/>
        <v>34.6</v>
      </c>
      <c r="J144" s="68">
        <f t="shared" si="21"/>
        <v>95.06</v>
      </c>
      <c r="K144" s="69">
        <f t="shared" si="21"/>
        <v>176.23999999999998</v>
      </c>
      <c r="L144" s="28">
        <f t="shared" si="21"/>
        <v>9.129999999999999</v>
      </c>
    </row>
    <row r="145" spans="2:12" ht="61.5" customHeight="1" thickBot="1" x14ac:dyDescent="0.55000000000000004">
      <c r="B145" s="97" t="s">
        <v>29</v>
      </c>
      <c r="C145" s="98"/>
      <c r="D145" s="98"/>
      <c r="E145" s="98"/>
      <c r="F145" s="98"/>
      <c r="G145" s="98"/>
      <c r="H145" s="98"/>
      <c r="I145" s="98"/>
      <c r="J145" s="98"/>
      <c r="K145" s="98"/>
      <c r="L145" s="99"/>
    </row>
    <row r="146" spans="2:12" ht="50.25" customHeight="1" thickBot="1" x14ac:dyDescent="0.55000000000000004">
      <c r="B146" s="21" t="s">
        <v>67</v>
      </c>
      <c r="C146" s="12" t="s">
        <v>68</v>
      </c>
      <c r="D146" s="11">
        <v>150</v>
      </c>
      <c r="E146" s="13">
        <f>10.27*150/170</f>
        <v>9.0617647058823536</v>
      </c>
      <c r="F146" s="13">
        <f>12.56*150/170</f>
        <v>11.08235294117647</v>
      </c>
      <c r="G146" s="13">
        <f>47.4*150/170</f>
        <v>41.823529411764703</v>
      </c>
      <c r="H146" s="13">
        <f>312.8*150/170</f>
        <v>276</v>
      </c>
      <c r="I146" s="13">
        <f>0.92*150/170</f>
        <v>0.81176470588235294</v>
      </c>
      <c r="J146" s="13">
        <f>47.06*150/170</f>
        <v>41.523529411764706</v>
      </c>
      <c r="K146" s="9">
        <f>45.24*150/170</f>
        <v>39.917647058823526</v>
      </c>
      <c r="L146" s="9">
        <f>1.41*150/170</f>
        <v>1.2441176470588236</v>
      </c>
    </row>
    <row r="147" spans="2:12" ht="54" customHeight="1" thickBot="1" x14ac:dyDescent="0.55000000000000004">
      <c r="B147" s="21" t="s">
        <v>51</v>
      </c>
      <c r="C147" s="12" t="s">
        <v>53</v>
      </c>
      <c r="D147" s="11">
        <v>10</v>
      </c>
      <c r="E147" s="13">
        <v>2.0499999999999998</v>
      </c>
      <c r="F147" s="13">
        <v>2.2999999999999998</v>
      </c>
      <c r="G147" s="13">
        <v>0.23</v>
      </c>
      <c r="H147" s="13">
        <v>29.67</v>
      </c>
      <c r="I147" s="13">
        <v>0.06</v>
      </c>
      <c r="J147" s="13">
        <v>70</v>
      </c>
      <c r="K147" s="46">
        <v>3.3</v>
      </c>
      <c r="L147" s="9">
        <v>0.08</v>
      </c>
    </row>
    <row r="148" spans="2:12" ht="51.75" customHeight="1" thickBot="1" x14ac:dyDescent="0.55000000000000004">
      <c r="B148" s="21" t="s">
        <v>23</v>
      </c>
      <c r="C148" s="12" t="s">
        <v>38</v>
      </c>
      <c r="D148" s="11">
        <v>20</v>
      </c>
      <c r="E148" s="13">
        <v>1.52</v>
      </c>
      <c r="F148" s="13">
        <v>0.16</v>
      </c>
      <c r="G148" s="13">
        <v>9.84</v>
      </c>
      <c r="H148" s="13">
        <v>47</v>
      </c>
      <c r="I148" s="13">
        <v>0</v>
      </c>
      <c r="J148" s="13">
        <v>4.5999999999999996</v>
      </c>
      <c r="K148" s="46">
        <v>6.6</v>
      </c>
      <c r="L148" s="9">
        <v>0.38</v>
      </c>
    </row>
    <row r="149" spans="2:12" ht="54" customHeight="1" thickBot="1" x14ac:dyDescent="0.55000000000000004">
      <c r="B149" s="21" t="s">
        <v>27</v>
      </c>
      <c r="C149" s="12" t="s">
        <v>58</v>
      </c>
      <c r="D149" s="11">
        <v>200</v>
      </c>
      <c r="E149" s="13">
        <v>1</v>
      </c>
      <c r="F149" s="13">
        <v>0.2</v>
      </c>
      <c r="G149" s="13">
        <v>20.2</v>
      </c>
      <c r="H149" s="13">
        <v>92</v>
      </c>
      <c r="I149" s="13">
        <v>4</v>
      </c>
      <c r="J149" s="13">
        <v>14</v>
      </c>
      <c r="K149" s="46">
        <v>8</v>
      </c>
      <c r="L149" s="9">
        <v>2.8</v>
      </c>
    </row>
    <row r="150" spans="2:12" ht="54.75" customHeight="1" thickBot="1" x14ac:dyDescent="0.55000000000000004">
      <c r="B150" s="32" t="s">
        <v>26</v>
      </c>
      <c r="C150" s="12" t="s">
        <v>59</v>
      </c>
      <c r="D150" s="11">
        <v>100</v>
      </c>
      <c r="E150" s="13">
        <v>0.4</v>
      </c>
      <c r="F150" s="13">
        <v>0.4</v>
      </c>
      <c r="G150" s="13">
        <v>9.8000000000000007</v>
      </c>
      <c r="H150" s="13">
        <v>47</v>
      </c>
      <c r="I150" s="13">
        <v>10</v>
      </c>
      <c r="J150" s="13">
        <v>16</v>
      </c>
      <c r="K150" s="46">
        <v>9</v>
      </c>
      <c r="L150" s="9">
        <v>2.2000000000000002</v>
      </c>
    </row>
    <row r="151" spans="2:12" ht="55.5" customHeight="1" thickBot="1" x14ac:dyDescent="0.55000000000000004">
      <c r="B151" s="32"/>
      <c r="C151" s="23" t="s">
        <v>30</v>
      </c>
      <c r="D151" s="24">
        <f>SUM(D146:D150)</f>
        <v>480</v>
      </c>
      <c r="E151" s="25">
        <f t="shared" ref="E151:L151" si="22">SUM(E146:E150)</f>
        <v>14.031764705882354</v>
      </c>
      <c r="F151" s="25">
        <f t="shared" si="22"/>
        <v>14.142352941176471</v>
      </c>
      <c r="G151" s="25">
        <f t="shared" si="22"/>
        <v>81.893529411764703</v>
      </c>
      <c r="H151" s="25">
        <f t="shared" si="22"/>
        <v>491.67</v>
      </c>
      <c r="I151" s="25">
        <f t="shared" si="22"/>
        <v>14.871764705882352</v>
      </c>
      <c r="J151" s="25">
        <f t="shared" si="22"/>
        <v>146.12352941176471</v>
      </c>
      <c r="K151" s="25">
        <f t="shared" si="22"/>
        <v>66.817647058823525</v>
      </c>
      <c r="L151" s="25">
        <f t="shared" si="22"/>
        <v>6.7041176470588235</v>
      </c>
    </row>
    <row r="152" spans="2:12" ht="63" customHeight="1" thickBot="1" x14ac:dyDescent="0.55000000000000004">
      <c r="B152" s="21"/>
      <c r="C152" s="23" t="s">
        <v>3</v>
      </c>
      <c r="D152" s="24">
        <f t="shared" ref="D152:L152" si="23">D144+D151</f>
        <v>1310</v>
      </c>
      <c r="E152" s="25">
        <f t="shared" si="23"/>
        <v>49.061764705882354</v>
      </c>
      <c r="F152" s="25">
        <f t="shared" si="23"/>
        <v>43.24235294117647</v>
      </c>
      <c r="G152" s="25">
        <f t="shared" si="23"/>
        <v>171.85577941176467</v>
      </c>
      <c r="H152" s="25">
        <f t="shared" si="23"/>
        <v>1156.03</v>
      </c>
      <c r="I152" s="25">
        <f t="shared" si="23"/>
        <v>49.47176470588235</v>
      </c>
      <c r="J152" s="25">
        <f t="shared" si="23"/>
        <v>241.18352941176471</v>
      </c>
      <c r="K152" s="25">
        <f t="shared" si="23"/>
        <v>243.05764705882351</v>
      </c>
      <c r="L152" s="28">
        <f t="shared" si="23"/>
        <v>15.834117647058822</v>
      </c>
    </row>
    <row r="153" spans="2:12" ht="60.75" customHeight="1" thickBot="1" x14ac:dyDescent="0.55000000000000004">
      <c r="B153" s="104" t="s">
        <v>35</v>
      </c>
      <c r="C153" s="105"/>
      <c r="D153" s="105"/>
      <c r="E153" s="105"/>
      <c r="F153" s="105"/>
      <c r="G153" s="105"/>
      <c r="H153" s="105"/>
      <c r="I153" s="105"/>
      <c r="J153" s="105"/>
      <c r="K153" s="105"/>
      <c r="L153" s="106"/>
    </row>
    <row r="154" spans="2:12" ht="39.75" customHeight="1" thickBot="1" x14ac:dyDescent="0.55000000000000004">
      <c r="B154" s="107" t="s">
        <v>5</v>
      </c>
      <c r="C154" s="107" t="s">
        <v>0</v>
      </c>
      <c r="D154" s="107" t="s">
        <v>21</v>
      </c>
      <c r="E154" s="109" t="s">
        <v>14</v>
      </c>
      <c r="F154" s="110"/>
      <c r="G154" s="111"/>
      <c r="H154" s="109" t="s">
        <v>4</v>
      </c>
      <c r="I154" s="102" t="s">
        <v>18</v>
      </c>
      <c r="J154" s="100" t="s">
        <v>19</v>
      </c>
      <c r="K154" s="100" t="s">
        <v>20</v>
      </c>
      <c r="L154" s="100" t="s">
        <v>37</v>
      </c>
    </row>
    <row r="155" spans="2:12" ht="71.25" customHeight="1" thickBot="1" x14ac:dyDescent="0.55000000000000004">
      <c r="B155" s="108"/>
      <c r="C155" s="108"/>
      <c r="D155" s="108"/>
      <c r="E155" s="41" t="s">
        <v>15</v>
      </c>
      <c r="F155" s="41" t="s">
        <v>16</v>
      </c>
      <c r="G155" s="41" t="s">
        <v>17</v>
      </c>
      <c r="H155" s="112"/>
      <c r="I155" s="103"/>
      <c r="J155" s="101"/>
      <c r="K155" s="101"/>
      <c r="L155" s="101"/>
    </row>
    <row r="156" spans="2:12" ht="51" customHeight="1" thickBot="1" x14ac:dyDescent="0.55000000000000004">
      <c r="B156" s="97" t="s">
        <v>1</v>
      </c>
      <c r="C156" s="98"/>
      <c r="D156" s="98"/>
      <c r="E156" s="98"/>
      <c r="F156" s="98"/>
      <c r="G156" s="98"/>
      <c r="H156" s="98"/>
      <c r="I156" s="98"/>
      <c r="J156" s="98"/>
      <c r="K156" s="98"/>
      <c r="L156" s="99"/>
    </row>
    <row r="157" spans="2:12" ht="50.25" customHeight="1" thickBot="1" x14ac:dyDescent="0.55000000000000004">
      <c r="B157" s="11" t="s">
        <v>47</v>
      </c>
      <c r="C157" s="12" t="s">
        <v>48</v>
      </c>
      <c r="D157" s="11">
        <v>60</v>
      </c>
      <c r="E157" s="13">
        <v>0.66</v>
      </c>
      <c r="F157" s="13">
        <v>0.12</v>
      </c>
      <c r="G157" s="13">
        <v>2.2799999999999998</v>
      </c>
      <c r="H157" s="13">
        <v>13.2</v>
      </c>
      <c r="I157" s="7">
        <v>10.5</v>
      </c>
      <c r="J157" s="19">
        <v>8.4</v>
      </c>
      <c r="K157" s="7">
        <v>12</v>
      </c>
      <c r="L157" s="7">
        <v>0.54</v>
      </c>
    </row>
    <row r="158" spans="2:12" ht="49.5" customHeight="1" thickBot="1" x14ac:dyDescent="0.55000000000000004">
      <c r="B158" s="36" t="s">
        <v>93</v>
      </c>
      <c r="C158" s="12" t="s">
        <v>94</v>
      </c>
      <c r="D158" s="11">
        <v>200</v>
      </c>
      <c r="E158" s="13">
        <v>2.19</v>
      </c>
      <c r="F158" s="13">
        <v>5.18</v>
      </c>
      <c r="G158" s="13">
        <v>10.93</v>
      </c>
      <c r="H158" s="13">
        <v>101.1</v>
      </c>
      <c r="I158" s="7">
        <v>18.920000000000002</v>
      </c>
      <c r="J158" s="19">
        <v>32.83</v>
      </c>
      <c r="K158" s="46">
        <v>24.15</v>
      </c>
      <c r="L158" s="14">
        <v>0.77</v>
      </c>
    </row>
    <row r="159" spans="2:12" ht="46.5" customHeight="1" thickBot="1" x14ac:dyDescent="0.55000000000000004">
      <c r="B159" s="17" t="s">
        <v>86</v>
      </c>
      <c r="C159" s="18" t="s">
        <v>87</v>
      </c>
      <c r="D159" s="17">
        <v>100</v>
      </c>
      <c r="E159" s="7">
        <v>12.33</v>
      </c>
      <c r="F159" s="7">
        <v>6.8</v>
      </c>
      <c r="G159" s="7">
        <v>11.5</v>
      </c>
      <c r="H159" s="14">
        <v>172.59</v>
      </c>
      <c r="I159" s="14">
        <v>1.2</v>
      </c>
      <c r="J159" s="8">
        <v>143.22999999999999</v>
      </c>
      <c r="K159" s="9">
        <v>45.71</v>
      </c>
      <c r="L159" s="14">
        <v>0.83</v>
      </c>
    </row>
    <row r="160" spans="2:12" ht="46.5" customHeight="1" thickBot="1" x14ac:dyDescent="0.55000000000000004">
      <c r="B160" s="48" t="s">
        <v>88</v>
      </c>
      <c r="C160" s="12" t="s">
        <v>89</v>
      </c>
      <c r="D160" s="11">
        <v>150</v>
      </c>
      <c r="E160" s="13">
        <v>5.45</v>
      </c>
      <c r="F160" s="13">
        <v>5.78</v>
      </c>
      <c r="G160" s="13">
        <v>30.45</v>
      </c>
      <c r="H160" s="13">
        <v>195.71</v>
      </c>
      <c r="I160" s="9">
        <v>0</v>
      </c>
      <c r="J160" s="15">
        <v>12.14</v>
      </c>
      <c r="K160" s="9">
        <v>8.14</v>
      </c>
      <c r="L160" s="9">
        <v>0.23</v>
      </c>
    </row>
    <row r="161" spans="2:12" ht="46.5" customHeight="1" thickBot="1" x14ac:dyDescent="0.55000000000000004">
      <c r="B161" s="48" t="s">
        <v>23</v>
      </c>
      <c r="C161" s="12" t="s">
        <v>38</v>
      </c>
      <c r="D161" s="11">
        <v>45</v>
      </c>
      <c r="E161" s="13">
        <v>3.4200000000000004</v>
      </c>
      <c r="F161" s="13">
        <v>0.36</v>
      </c>
      <c r="G161" s="13">
        <v>22.106249999999996</v>
      </c>
      <c r="H161" s="13">
        <v>105.75</v>
      </c>
      <c r="I161" s="9">
        <v>0</v>
      </c>
      <c r="J161" s="15">
        <v>10.349999999999998</v>
      </c>
      <c r="K161" s="9">
        <v>14.85</v>
      </c>
      <c r="L161" s="9">
        <v>0.85500000000000009</v>
      </c>
    </row>
    <row r="162" spans="2:12" ht="46.5" customHeight="1" thickBot="1" x14ac:dyDescent="0.55000000000000004">
      <c r="B162" s="48" t="s">
        <v>25</v>
      </c>
      <c r="C162" s="12" t="s">
        <v>39</v>
      </c>
      <c r="D162" s="11">
        <v>25</v>
      </c>
      <c r="E162" s="13">
        <v>1.65</v>
      </c>
      <c r="F162" s="13">
        <v>3</v>
      </c>
      <c r="G162" s="13">
        <v>8.35</v>
      </c>
      <c r="H162" s="13">
        <v>43.5</v>
      </c>
      <c r="I162" s="9">
        <v>0</v>
      </c>
      <c r="J162" s="15">
        <v>8.25</v>
      </c>
      <c r="K162" s="9">
        <v>14.250000000000002</v>
      </c>
      <c r="L162" s="9">
        <v>1.125</v>
      </c>
    </row>
    <row r="163" spans="2:12" ht="51.75" customHeight="1" thickBot="1" x14ac:dyDescent="0.55000000000000004">
      <c r="B163" s="48" t="s">
        <v>22</v>
      </c>
      <c r="C163" s="12" t="s">
        <v>41</v>
      </c>
      <c r="D163" s="11">
        <v>200</v>
      </c>
      <c r="E163" s="13">
        <v>0</v>
      </c>
      <c r="F163" s="13">
        <v>0</v>
      </c>
      <c r="G163" s="13">
        <v>6.9860000000000007</v>
      </c>
      <c r="H163" s="13">
        <v>27.93</v>
      </c>
      <c r="I163" s="9">
        <v>0.05</v>
      </c>
      <c r="J163" s="15">
        <v>2.69</v>
      </c>
      <c r="K163" s="9">
        <v>2.2000000000000002</v>
      </c>
      <c r="L163" s="9">
        <v>0.43</v>
      </c>
    </row>
    <row r="164" spans="2:12" ht="52.5" customHeight="1" thickBot="1" x14ac:dyDescent="0.55000000000000004">
      <c r="B164" s="21"/>
      <c r="C164" s="23" t="s">
        <v>2</v>
      </c>
      <c r="D164" s="24">
        <f t="shared" ref="D164:L164" si="24">SUM(D157:D163)</f>
        <v>780</v>
      </c>
      <c r="E164" s="25">
        <f t="shared" si="24"/>
        <v>25.7</v>
      </c>
      <c r="F164" s="25">
        <f t="shared" si="24"/>
        <v>21.24</v>
      </c>
      <c r="G164" s="74">
        <f t="shared" si="24"/>
        <v>92.602249999999984</v>
      </c>
      <c r="H164" s="74">
        <f t="shared" si="24"/>
        <v>659.78</v>
      </c>
      <c r="I164" s="24">
        <f t="shared" si="24"/>
        <v>30.67</v>
      </c>
      <c r="J164" s="25">
        <f t="shared" si="24"/>
        <v>217.88999999999996</v>
      </c>
      <c r="K164" s="25">
        <f t="shared" si="24"/>
        <v>121.3</v>
      </c>
      <c r="L164" s="67">
        <f t="shared" si="24"/>
        <v>4.7799999999999994</v>
      </c>
    </row>
    <row r="165" spans="2:12" ht="57.75" customHeight="1" thickBot="1" x14ac:dyDescent="0.55000000000000004">
      <c r="B165" s="97" t="s">
        <v>29</v>
      </c>
      <c r="C165" s="98"/>
      <c r="D165" s="98"/>
      <c r="E165" s="98"/>
      <c r="F165" s="98"/>
      <c r="G165" s="98"/>
      <c r="H165" s="98"/>
      <c r="I165" s="98"/>
      <c r="J165" s="98"/>
      <c r="K165" s="98"/>
      <c r="L165" s="99"/>
    </row>
    <row r="166" spans="2:12" ht="50.25" customHeight="1" thickBot="1" x14ac:dyDescent="0.55000000000000004">
      <c r="B166" s="30" t="s">
        <v>52</v>
      </c>
      <c r="C166" s="31" t="s">
        <v>83</v>
      </c>
      <c r="D166" s="32">
        <v>200</v>
      </c>
      <c r="E166" s="33">
        <f>11.5*200/150</f>
        <v>15.333333333333334</v>
      </c>
      <c r="F166" s="33">
        <f>8.8*200/250</f>
        <v>7.0400000000000009</v>
      </c>
      <c r="G166" s="33">
        <f>39.29*200/250</f>
        <v>31.431999999999999</v>
      </c>
      <c r="H166" s="33">
        <f>324.95*200/250</f>
        <v>259.95999999999998</v>
      </c>
      <c r="I166" s="33">
        <f>4.2*200/250</f>
        <v>3.36</v>
      </c>
      <c r="J166" s="33">
        <f>173.79*200/250</f>
        <v>139.03200000000001</v>
      </c>
      <c r="K166" s="14">
        <f>67.33*200/250</f>
        <v>53.863999999999997</v>
      </c>
      <c r="L166" s="34">
        <f>1.56*200/250</f>
        <v>1.248</v>
      </c>
    </row>
    <row r="167" spans="2:12" ht="50.25" customHeight="1" thickBot="1" x14ac:dyDescent="0.55000000000000004">
      <c r="B167" s="30" t="s">
        <v>65</v>
      </c>
      <c r="C167" s="31" t="s">
        <v>66</v>
      </c>
      <c r="D167" s="32">
        <v>10</v>
      </c>
      <c r="E167" s="33">
        <v>0.05</v>
      </c>
      <c r="F167" s="33">
        <v>8.25</v>
      </c>
      <c r="G167" s="33">
        <v>0.08</v>
      </c>
      <c r="H167" s="33">
        <v>74.8</v>
      </c>
      <c r="I167" s="33">
        <v>0</v>
      </c>
      <c r="J167" s="33">
        <v>2.4</v>
      </c>
      <c r="K167" s="14">
        <v>0.05</v>
      </c>
      <c r="L167" s="34">
        <v>0.02</v>
      </c>
    </row>
    <row r="168" spans="2:12" ht="50.25" customHeight="1" thickBot="1" x14ac:dyDescent="0.55000000000000004">
      <c r="B168" s="30" t="s">
        <v>23</v>
      </c>
      <c r="C168" s="31" t="s">
        <v>38</v>
      </c>
      <c r="D168" s="32">
        <v>20</v>
      </c>
      <c r="E168" s="33">
        <v>1.54</v>
      </c>
      <c r="F168" s="33">
        <v>0.6</v>
      </c>
      <c r="G168" s="33">
        <v>10.02</v>
      </c>
      <c r="H168" s="33">
        <v>51.8</v>
      </c>
      <c r="I168" s="33">
        <v>0</v>
      </c>
      <c r="J168" s="33">
        <v>4.4000000000000004</v>
      </c>
      <c r="K168" s="14">
        <v>6.6</v>
      </c>
      <c r="L168" s="34">
        <v>0.4</v>
      </c>
    </row>
    <row r="169" spans="2:12" ht="54" customHeight="1" thickBot="1" x14ac:dyDescent="0.55000000000000004">
      <c r="B169" s="32" t="s">
        <v>22</v>
      </c>
      <c r="C169" s="31" t="s">
        <v>41</v>
      </c>
      <c r="D169" s="32">
        <v>200</v>
      </c>
      <c r="E169" s="61">
        <v>0</v>
      </c>
      <c r="F169" s="61">
        <v>0</v>
      </c>
      <c r="G169" s="61">
        <v>6.9860000000000007</v>
      </c>
      <c r="H169" s="61">
        <v>27.93</v>
      </c>
      <c r="I169" s="14">
        <v>0.05</v>
      </c>
      <c r="J169" s="75">
        <v>2.69</v>
      </c>
      <c r="K169" s="61">
        <v>2.2000000000000002</v>
      </c>
      <c r="L169" s="71">
        <v>0.43</v>
      </c>
    </row>
    <row r="170" spans="2:12" ht="55.5" customHeight="1" thickBot="1" x14ac:dyDescent="0.55000000000000004">
      <c r="B170" s="32"/>
      <c r="C170" s="38" t="s">
        <v>30</v>
      </c>
      <c r="D170" s="56">
        <f t="shared" ref="D170:L170" si="25">SUM(D166:D169)</f>
        <v>430</v>
      </c>
      <c r="E170" s="40">
        <f t="shared" si="25"/>
        <v>16.923333333333336</v>
      </c>
      <c r="F170" s="40">
        <f t="shared" si="25"/>
        <v>15.89</v>
      </c>
      <c r="G170" s="40">
        <f t="shared" si="25"/>
        <v>48.518000000000001</v>
      </c>
      <c r="H170" s="40">
        <f t="shared" si="25"/>
        <v>414.49</v>
      </c>
      <c r="I170" s="40">
        <f t="shared" si="25"/>
        <v>3.4099999999999997</v>
      </c>
      <c r="J170" s="40">
        <f t="shared" si="25"/>
        <v>148.52200000000002</v>
      </c>
      <c r="K170" s="40">
        <f t="shared" si="25"/>
        <v>62.713999999999999</v>
      </c>
      <c r="L170" s="40">
        <f t="shared" si="25"/>
        <v>2.0980000000000003</v>
      </c>
    </row>
    <row r="171" spans="2:12" ht="60.75" customHeight="1" thickBot="1" x14ac:dyDescent="0.55000000000000004">
      <c r="B171" s="21"/>
      <c r="C171" s="23" t="s">
        <v>3</v>
      </c>
      <c r="D171" s="24">
        <f t="shared" ref="D171:L171" si="26">D164+D170</f>
        <v>1210</v>
      </c>
      <c r="E171" s="25">
        <f t="shared" si="26"/>
        <v>42.623333333333335</v>
      </c>
      <c r="F171" s="25">
        <f t="shared" si="26"/>
        <v>37.129999999999995</v>
      </c>
      <c r="G171" s="25">
        <f t="shared" si="26"/>
        <v>141.12025</v>
      </c>
      <c r="H171" s="25">
        <f t="shared" si="26"/>
        <v>1074.27</v>
      </c>
      <c r="I171" s="67">
        <f t="shared" si="26"/>
        <v>34.08</v>
      </c>
      <c r="J171" s="27">
        <f t="shared" si="26"/>
        <v>366.41199999999998</v>
      </c>
      <c r="K171" s="25">
        <f t="shared" si="26"/>
        <v>184.01400000000001</v>
      </c>
      <c r="L171" s="28">
        <f t="shared" si="26"/>
        <v>6.8780000000000001</v>
      </c>
    </row>
    <row r="172" spans="2:12" ht="64.5" customHeight="1" thickBot="1" x14ac:dyDescent="0.55000000000000004">
      <c r="B172" s="104" t="s">
        <v>36</v>
      </c>
      <c r="C172" s="105"/>
      <c r="D172" s="105"/>
      <c r="E172" s="105"/>
      <c r="F172" s="105"/>
      <c r="G172" s="105"/>
      <c r="H172" s="105"/>
      <c r="I172" s="105"/>
      <c r="J172" s="105"/>
      <c r="K172" s="105"/>
      <c r="L172" s="106"/>
    </row>
    <row r="173" spans="2:12" ht="39.75" customHeight="1" thickBot="1" x14ac:dyDescent="0.55000000000000004">
      <c r="B173" s="107" t="s">
        <v>5</v>
      </c>
      <c r="C173" s="107" t="s">
        <v>0</v>
      </c>
      <c r="D173" s="107" t="s">
        <v>21</v>
      </c>
      <c r="E173" s="109" t="s">
        <v>14</v>
      </c>
      <c r="F173" s="110"/>
      <c r="G173" s="111"/>
      <c r="H173" s="109" t="s">
        <v>4</v>
      </c>
      <c r="I173" s="102" t="s">
        <v>18</v>
      </c>
      <c r="J173" s="100" t="s">
        <v>19</v>
      </c>
      <c r="K173" s="100" t="s">
        <v>20</v>
      </c>
      <c r="L173" s="100" t="s">
        <v>37</v>
      </c>
    </row>
    <row r="174" spans="2:12" ht="75" customHeight="1" thickBot="1" x14ac:dyDescent="0.55000000000000004">
      <c r="B174" s="108"/>
      <c r="C174" s="108"/>
      <c r="D174" s="108"/>
      <c r="E174" s="41" t="s">
        <v>15</v>
      </c>
      <c r="F174" s="41" t="s">
        <v>16</v>
      </c>
      <c r="G174" s="41" t="s">
        <v>17</v>
      </c>
      <c r="H174" s="112"/>
      <c r="I174" s="103"/>
      <c r="J174" s="101"/>
      <c r="K174" s="101"/>
      <c r="L174" s="101"/>
    </row>
    <row r="175" spans="2:12" ht="56.25" customHeight="1" thickBot="1" x14ac:dyDescent="0.55000000000000004">
      <c r="B175" s="97" t="s">
        <v>31</v>
      </c>
      <c r="C175" s="98"/>
      <c r="D175" s="98"/>
      <c r="E175" s="98"/>
      <c r="F175" s="98"/>
      <c r="G175" s="98"/>
      <c r="H175" s="98"/>
      <c r="I175" s="98"/>
      <c r="J175" s="98"/>
    </row>
    <row r="176" spans="2:12" ht="50.25" customHeight="1" thickBot="1" x14ac:dyDescent="0.55000000000000004">
      <c r="B176" s="48" t="s">
        <v>47</v>
      </c>
      <c r="C176" s="12" t="s">
        <v>48</v>
      </c>
      <c r="D176" s="11">
        <v>60</v>
      </c>
      <c r="E176" s="13">
        <v>0.66</v>
      </c>
      <c r="F176" s="13">
        <v>0.12</v>
      </c>
      <c r="G176" s="13">
        <v>2.2799999999999998</v>
      </c>
      <c r="H176" s="13">
        <v>13.2</v>
      </c>
      <c r="I176" s="7">
        <v>10.5</v>
      </c>
      <c r="J176" s="19">
        <v>8.4</v>
      </c>
      <c r="K176" s="7">
        <v>12</v>
      </c>
      <c r="L176" s="7">
        <v>0.54</v>
      </c>
    </row>
    <row r="177" spans="2:12" ht="48.75" customHeight="1" thickBot="1" x14ac:dyDescent="0.55000000000000004">
      <c r="B177" s="48" t="s">
        <v>63</v>
      </c>
      <c r="C177" s="12" t="s">
        <v>95</v>
      </c>
      <c r="D177" s="11">
        <v>200</v>
      </c>
      <c r="E177" s="13">
        <v>1.31</v>
      </c>
      <c r="F177" s="13">
        <v>4.8600000000000003</v>
      </c>
      <c r="G177" s="13">
        <v>8.67</v>
      </c>
      <c r="H177" s="13">
        <v>106.06</v>
      </c>
      <c r="I177" s="20">
        <v>14.48</v>
      </c>
      <c r="J177" s="10">
        <v>27.49</v>
      </c>
      <c r="K177" s="20">
        <v>15.19</v>
      </c>
      <c r="L177" s="20">
        <v>0.72</v>
      </c>
    </row>
    <row r="178" spans="2:12" ht="47.25" customHeight="1" thickBot="1" x14ac:dyDescent="0.55000000000000004">
      <c r="B178" s="11" t="s">
        <v>64</v>
      </c>
      <c r="C178" s="12" t="s">
        <v>80</v>
      </c>
      <c r="D178" s="11">
        <v>200</v>
      </c>
      <c r="E178" s="13">
        <v>9.6285714285714281</v>
      </c>
      <c r="F178" s="13">
        <v>15.707142857142857</v>
      </c>
      <c r="G178" s="13">
        <v>36.514285714285712</v>
      </c>
      <c r="H178" s="13">
        <v>285.72857142857146</v>
      </c>
      <c r="I178" s="7">
        <v>2.4785714285714286</v>
      </c>
      <c r="J178" s="19">
        <v>25.749999999999996</v>
      </c>
      <c r="K178" s="46">
        <v>90.492857142857147</v>
      </c>
      <c r="L178" s="14">
        <v>3.6714285714285713</v>
      </c>
    </row>
    <row r="179" spans="2:12" ht="51" customHeight="1" thickBot="1" x14ac:dyDescent="0.55000000000000004">
      <c r="B179" s="48" t="s">
        <v>23</v>
      </c>
      <c r="C179" s="12" t="s">
        <v>38</v>
      </c>
      <c r="D179" s="11">
        <v>45</v>
      </c>
      <c r="E179" s="13">
        <v>3.4200000000000004</v>
      </c>
      <c r="F179" s="13">
        <v>0.36</v>
      </c>
      <c r="G179" s="13">
        <v>22.106249999999996</v>
      </c>
      <c r="H179" s="13">
        <v>105.75</v>
      </c>
      <c r="I179" s="9">
        <v>0</v>
      </c>
      <c r="J179" s="15">
        <v>10.349999999999998</v>
      </c>
      <c r="K179" s="9">
        <v>14.85</v>
      </c>
      <c r="L179" s="9">
        <v>0.85500000000000009</v>
      </c>
    </row>
    <row r="180" spans="2:12" ht="51" customHeight="1" thickBot="1" x14ac:dyDescent="0.55000000000000004">
      <c r="B180" s="48" t="s">
        <v>25</v>
      </c>
      <c r="C180" s="12" t="s">
        <v>39</v>
      </c>
      <c r="D180" s="11">
        <v>25</v>
      </c>
      <c r="E180" s="13">
        <v>1.65</v>
      </c>
      <c r="F180" s="13">
        <v>3</v>
      </c>
      <c r="G180" s="13">
        <v>8.35</v>
      </c>
      <c r="H180" s="13">
        <v>43.5</v>
      </c>
      <c r="I180" s="9">
        <v>0</v>
      </c>
      <c r="J180" s="15">
        <v>8.25</v>
      </c>
      <c r="K180" s="9">
        <v>14.250000000000002</v>
      </c>
      <c r="L180" s="9">
        <v>1.125</v>
      </c>
    </row>
    <row r="181" spans="2:12" ht="53.25" customHeight="1" thickBot="1" x14ac:dyDescent="0.55000000000000004">
      <c r="B181" s="48" t="s">
        <v>22</v>
      </c>
      <c r="C181" s="12" t="s">
        <v>41</v>
      </c>
      <c r="D181" s="11">
        <v>200</v>
      </c>
      <c r="E181" s="13">
        <v>0</v>
      </c>
      <c r="F181" s="13">
        <v>0</v>
      </c>
      <c r="G181" s="13">
        <v>6.9860000000000007</v>
      </c>
      <c r="H181" s="13">
        <v>27.93</v>
      </c>
      <c r="I181" s="20">
        <v>0.05</v>
      </c>
      <c r="J181" s="77">
        <v>2.69</v>
      </c>
      <c r="K181" s="9">
        <v>2.2000000000000002</v>
      </c>
      <c r="L181" s="9">
        <v>0.43</v>
      </c>
    </row>
    <row r="182" spans="2:12" ht="57.75" customHeight="1" thickBot="1" x14ac:dyDescent="0.55000000000000004">
      <c r="B182" s="12"/>
      <c r="C182" s="54" t="s">
        <v>2</v>
      </c>
      <c r="D182" s="55">
        <f t="shared" ref="D182:L182" si="27">SUM(D176:D181)</f>
        <v>730</v>
      </c>
      <c r="E182" s="57">
        <f t="shared" si="27"/>
        <v>16.668571428571429</v>
      </c>
      <c r="F182" s="57">
        <f t="shared" si="27"/>
        <v>24.047142857142859</v>
      </c>
      <c r="G182" s="57">
        <f t="shared" si="27"/>
        <v>84.90653571428571</v>
      </c>
      <c r="H182" s="57">
        <f t="shared" si="27"/>
        <v>582.16857142857145</v>
      </c>
      <c r="I182" s="57">
        <f t="shared" si="27"/>
        <v>27.508571428571429</v>
      </c>
      <c r="J182" s="57">
        <f t="shared" si="27"/>
        <v>82.929999999999993</v>
      </c>
      <c r="K182" s="57">
        <f t="shared" si="27"/>
        <v>148.98285714285714</v>
      </c>
      <c r="L182" s="28">
        <f t="shared" si="27"/>
        <v>7.3414285714285716</v>
      </c>
    </row>
    <row r="183" spans="2:12" ht="59.25" customHeight="1" thickBot="1" x14ac:dyDescent="0.55000000000000004">
      <c r="B183" s="97" t="s">
        <v>29</v>
      </c>
      <c r="C183" s="98"/>
      <c r="D183" s="98"/>
      <c r="E183" s="98"/>
      <c r="F183" s="98"/>
      <c r="G183" s="98"/>
      <c r="H183" s="98"/>
      <c r="I183" s="98"/>
      <c r="J183" s="98"/>
      <c r="K183" s="98"/>
      <c r="L183" s="99"/>
    </row>
    <row r="184" spans="2:12" ht="51" customHeight="1" thickBot="1" x14ac:dyDescent="0.55000000000000004">
      <c r="B184" s="60" t="s">
        <v>47</v>
      </c>
      <c r="C184" s="52" t="s">
        <v>48</v>
      </c>
      <c r="D184" s="21">
        <v>30</v>
      </c>
      <c r="E184" s="37">
        <v>0.33</v>
      </c>
      <c r="F184" s="37">
        <v>0.6</v>
      </c>
      <c r="G184" s="37">
        <v>1.1399999999999999</v>
      </c>
      <c r="H184" s="37">
        <v>6.7</v>
      </c>
      <c r="I184" s="33">
        <v>5.25</v>
      </c>
      <c r="J184" s="33">
        <v>4.2</v>
      </c>
      <c r="K184" s="14">
        <v>6</v>
      </c>
      <c r="L184" s="34">
        <v>0.25</v>
      </c>
    </row>
    <row r="185" spans="2:12" ht="51" customHeight="1" thickBot="1" x14ac:dyDescent="0.55000000000000004">
      <c r="B185" s="30" t="s">
        <v>73</v>
      </c>
      <c r="C185" s="31" t="s">
        <v>96</v>
      </c>
      <c r="D185" s="32">
        <v>150</v>
      </c>
      <c r="E185" s="33">
        <v>12.5</v>
      </c>
      <c r="F185" s="33">
        <v>14.8</v>
      </c>
      <c r="G185" s="33">
        <v>36.74</v>
      </c>
      <c r="H185" s="33">
        <v>312.8</v>
      </c>
      <c r="I185" s="33">
        <v>7.0000000000000007E-2</v>
      </c>
      <c r="J185" s="33">
        <v>215</v>
      </c>
      <c r="K185" s="78">
        <v>15.68</v>
      </c>
      <c r="L185" s="34">
        <v>1.03</v>
      </c>
    </row>
    <row r="186" spans="2:12" ht="51" customHeight="1" thickBot="1" x14ac:dyDescent="0.55000000000000004">
      <c r="B186" s="30" t="s">
        <v>23</v>
      </c>
      <c r="C186" s="31" t="s">
        <v>38</v>
      </c>
      <c r="D186" s="32">
        <v>20</v>
      </c>
      <c r="E186" s="33">
        <v>1.54</v>
      </c>
      <c r="F186" s="33">
        <v>0.6</v>
      </c>
      <c r="G186" s="33">
        <v>10.02</v>
      </c>
      <c r="H186" s="33">
        <v>51.8</v>
      </c>
      <c r="I186" s="33">
        <v>0</v>
      </c>
      <c r="J186" s="33">
        <v>4.4000000000000004</v>
      </c>
      <c r="K186" s="14">
        <v>6.6</v>
      </c>
      <c r="L186" s="34">
        <v>0.4</v>
      </c>
    </row>
    <row r="187" spans="2:12" ht="51" customHeight="1" thickBot="1" x14ac:dyDescent="0.55000000000000004">
      <c r="B187" s="60" t="s">
        <v>22</v>
      </c>
      <c r="C187" s="52" t="s">
        <v>41</v>
      </c>
      <c r="D187" s="21">
        <v>200</v>
      </c>
      <c r="E187" s="37">
        <v>0</v>
      </c>
      <c r="F187" s="37">
        <v>0</v>
      </c>
      <c r="G187" s="37">
        <v>6.9860000000000007</v>
      </c>
      <c r="H187" s="37">
        <v>27.93</v>
      </c>
      <c r="I187" s="9">
        <v>0.05</v>
      </c>
      <c r="J187" s="15">
        <v>2.69</v>
      </c>
      <c r="K187" s="9">
        <v>2.2000000000000002</v>
      </c>
      <c r="L187" s="9">
        <v>0.43</v>
      </c>
    </row>
    <row r="188" spans="2:12" ht="60.75" customHeight="1" thickBot="1" x14ac:dyDescent="0.55000000000000004">
      <c r="B188" s="32"/>
      <c r="C188" s="38" t="s">
        <v>30</v>
      </c>
      <c r="D188" s="56">
        <f t="shared" ref="D188:L188" si="28">SUM(D184:D187)</f>
        <v>400</v>
      </c>
      <c r="E188" s="40">
        <f t="shared" si="28"/>
        <v>14.370000000000001</v>
      </c>
      <c r="F188" s="40">
        <f t="shared" si="28"/>
        <v>16</v>
      </c>
      <c r="G188" s="40">
        <f t="shared" si="28"/>
        <v>54.88600000000001</v>
      </c>
      <c r="H188" s="40">
        <f t="shared" si="28"/>
        <v>399.23</v>
      </c>
      <c r="I188" s="40">
        <f t="shared" si="28"/>
        <v>5.37</v>
      </c>
      <c r="J188" s="40">
        <f t="shared" si="28"/>
        <v>226.29</v>
      </c>
      <c r="K188" s="40">
        <f t="shared" si="28"/>
        <v>30.48</v>
      </c>
      <c r="L188" s="26">
        <f t="shared" si="28"/>
        <v>2.1100000000000003</v>
      </c>
    </row>
    <row r="189" spans="2:12" ht="53.25" customHeight="1" thickBot="1" x14ac:dyDescent="0.55000000000000004">
      <c r="B189" s="18"/>
      <c r="C189" s="49" t="s">
        <v>3</v>
      </c>
      <c r="D189" s="50">
        <f t="shared" ref="D189:L189" si="29">D182+D188</f>
        <v>1130</v>
      </c>
      <c r="E189" s="69">
        <f t="shared" si="29"/>
        <v>31.03857142857143</v>
      </c>
      <c r="F189" s="69">
        <f t="shared" si="29"/>
        <v>40.047142857142859</v>
      </c>
      <c r="G189" s="69">
        <f t="shared" si="29"/>
        <v>139.79253571428572</v>
      </c>
      <c r="H189" s="69">
        <f t="shared" si="29"/>
        <v>981.39857142857147</v>
      </c>
      <c r="I189" s="69">
        <f t="shared" si="29"/>
        <v>32.878571428571426</v>
      </c>
      <c r="J189" s="69">
        <f t="shared" si="29"/>
        <v>309.21999999999997</v>
      </c>
      <c r="K189" s="69">
        <f t="shared" si="29"/>
        <v>179.46285714285713</v>
      </c>
      <c r="L189" s="69">
        <f t="shared" si="29"/>
        <v>9.451428571428572</v>
      </c>
    </row>
    <row r="190" spans="2:12" ht="55.5" customHeight="1" thickBot="1" x14ac:dyDescent="0.55000000000000004">
      <c r="B190" s="79"/>
      <c r="C190" s="80" t="s">
        <v>13</v>
      </c>
      <c r="D190" s="81">
        <f t="shared" ref="D190:L190" si="30">D189+D171+D152+D132+D114+D93+D74+D55+D37+D20</f>
        <v>12030</v>
      </c>
      <c r="E190" s="82">
        <f t="shared" si="30"/>
        <v>411.04143594279816</v>
      </c>
      <c r="F190" s="82">
        <f t="shared" si="30"/>
        <v>394.69976559044665</v>
      </c>
      <c r="G190" s="82">
        <f t="shared" si="30"/>
        <v>1467.7877835028748</v>
      </c>
      <c r="H190" s="82">
        <f t="shared" si="30"/>
        <v>10844.323669172933</v>
      </c>
      <c r="I190" s="82">
        <f t="shared" si="30"/>
        <v>418.44890756302522</v>
      </c>
      <c r="J190" s="83">
        <f t="shared" si="30"/>
        <v>2793.2785944272446</v>
      </c>
      <c r="K190" s="83">
        <f t="shared" si="30"/>
        <v>1932.1690641309156</v>
      </c>
      <c r="L190" s="84">
        <f t="shared" si="30"/>
        <v>115.47338552263011</v>
      </c>
    </row>
    <row r="191" spans="2:12" ht="46.5" customHeight="1" thickBot="1" x14ac:dyDescent="0.55000000000000004">
      <c r="B191" s="85"/>
      <c r="C191" s="86" t="s">
        <v>12</v>
      </c>
      <c r="D191" s="87">
        <f>D190/10</f>
        <v>1203</v>
      </c>
      <c r="E191" s="88">
        <f t="shared" ref="E191:L191" si="31">E190/10</f>
        <v>41.104143594279819</v>
      </c>
      <c r="F191" s="89">
        <f t="shared" si="31"/>
        <v>39.469976559044667</v>
      </c>
      <c r="G191" s="90">
        <f t="shared" si="31"/>
        <v>146.7787783502875</v>
      </c>
      <c r="H191" s="90">
        <f t="shared" si="31"/>
        <v>1084.4323669172932</v>
      </c>
      <c r="I191" s="88">
        <f t="shared" si="31"/>
        <v>41.844890756302519</v>
      </c>
      <c r="J191" s="91">
        <f t="shared" si="31"/>
        <v>279.32785944272445</v>
      </c>
      <c r="K191" s="84">
        <f t="shared" si="31"/>
        <v>193.21690641309155</v>
      </c>
      <c r="L191" s="84">
        <f t="shared" si="31"/>
        <v>11.54733855226301</v>
      </c>
    </row>
    <row r="193" spans="2:15" ht="39.75" customHeight="1" x14ac:dyDescent="0.5">
      <c r="B193" s="92"/>
    </row>
    <row r="194" spans="2:15" ht="39.75" customHeight="1" x14ac:dyDescent="0.5">
      <c r="B194" s="92"/>
      <c r="C194" s="93"/>
      <c r="D194" s="93"/>
      <c r="E194" s="93"/>
      <c r="F194" s="93"/>
      <c r="G194" s="93"/>
      <c r="H194" s="93"/>
      <c r="I194" s="93"/>
      <c r="J194" s="93"/>
      <c r="K194" s="94"/>
      <c r="L194" s="93"/>
      <c r="M194" s="93"/>
      <c r="N194" s="93"/>
      <c r="O194" s="93"/>
    </row>
    <row r="195" spans="2:15" ht="39.75" customHeight="1" x14ac:dyDescent="0.5">
      <c r="B195" s="92"/>
      <c r="C195" s="93"/>
      <c r="D195" s="93"/>
      <c r="E195" s="93"/>
      <c r="F195" s="93"/>
      <c r="G195" s="93"/>
      <c r="H195" s="93"/>
      <c r="I195" s="93"/>
      <c r="J195" s="93"/>
      <c r="K195" s="94"/>
      <c r="L195" s="93"/>
      <c r="M195" s="93"/>
      <c r="N195" s="93"/>
      <c r="O195" s="93"/>
    </row>
    <row r="196" spans="2:15" ht="39.75" customHeight="1" x14ac:dyDescent="0.5">
      <c r="B196" s="92"/>
      <c r="C196" s="93"/>
      <c r="D196" s="93"/>
      <c r="E196" s="93"/>
      <c r="F196" s="93"/>
      <c r="G196" s="93"/>
      <c r="H196" s="93"/>
      <c r="I196" s="93"/>
      <c r="J196" s="93"/>
      <c r="K196" s="94"/>
      <c r="L196" s="93"/>
      <c r="M196" s="93"/>
      <c r="N196" s="93"/>
      <c r="O196" s="93"/>
    </row>
    <row r="197" spans="2:15" ht="39.75" customHeight="1" x14ac:dyDescent="0.5">
      <c r="B197" s="92"/>
      <c r="C197" s="93"/>
      <c r="D197" s="93"/>
      <c r="E197" s="93"/>
      <c r="F197" s="93"/>
      <c r="G197" s="93"/>
      <c r="H197" s="93"/>
      <c r="I197" s="93"/>
      <c r="J197" s="93"/>
      <c r="K197" s="94"/>
      <c r="L197" s="93"/>
      <c r="M197" s="93"/>
      <c r="N197" s="93"/>
      <c r="O197" s="93"/>
    </row>
    <row r="198" spans="2:15" ht="39.75" customHeight="1" x14ac:dyDescent="0.5">
      <c r="B198" s="92"/>
      <c r="C198" s="93"/>
      <c r="D198" s="93"/>
      <c r="E198" s="93"/>
      <c r="F198" s="93"/>
      <c r="G198" s="93"/>
      <c r="H198" s="93"/>
      <c r="I198" s="93"/>
      <c r="J198" s="93"/>
      <c r="K198" s="94"/>
      <c r="L198" s="93"/>
      <c r="M198" s="93"/>
      <c r="N198" s="93"/>
      <c r="O198" s="93"/>
    </row>
    <row r="199" spans="2:15" ht="39.75" customHeight="1" x14ac:dyDescent="0.5">
      <c r="B199" s="92"/>
      <c r="C199" s="93"/>
      <c r="D199" s="93"/>
      <c r="E199" s="93"/>
      <c r="F199" s="93"/>
      <c r="G199" s="93"/>
      <c r="H199" s="93"/>
      <c r="I199" s="93"/>
      <c r="J199" s="93"/>
      <c r="K199" s="94"/>
      <c r="L199" s="93"/>
      <c r="M199" s="93"/>
      <c r="N199" s="93"/>
      <c r="O199" s="93"/>
    </row>
    <row r="200" spans="2:15" ht="39.75" customHeight="1" x14ac:dyDescent="0.5">
      <c r="B200" s="92"/>
      <c r="C200" s="93"/>
      <c r="D200" s="93"/>
      <c r="E200" s="93"/>
      <c r="F200" s="93"/>
      <c r="G200" s="93"/>
      <c r="H200" s="93"/>
      <c r="I200" s="93"/>
      <c r="J200" s="93"/>
      <c r="K200" s="94"/>
      <c r="L200" s="93"/>
      <c r="M200" s="93"/>
      <c r="N200" s="93"/>
      <c r="O200" s="93"/>
    </row>
    <row r="201" spans="2:15" ht="39.75" customHeight="1" x14ac:dyDescent="0.5">
      <c r="B201" s="92"/>
      <c r="C201" s="93"/>
      <c r="D201" s="93"/>
      <c r="E201" s="93"/>
      <c r="F201" s="93"/>
      <c r="G201" s="93"/>
      <c r="H201" s="93"/>
      <c r="I201" s="93"/>
      <c r="J201" s="93"/>
      <c r="K201" s="94"/>
      <c r="L201" s="93"/>
      <c r="M201" s="93"/>
      <c r="N201" s="93"/>
      <c r="O201" s="93"/>
    </row>
    <row r="202" spans="2:15" ht="39.75" customHeight="1" x14ac:dyDescent="0.5">
      <c r="B202" s="92"/>
      <c r="C202" s="93"/>
      <c r="D202" s="93"/>
      <c r="E202" s="93"/>
      <c r="F202" s="93"/>
      <c r="G202" s="93"/>
      <c r="H202" s="93"/>
      <c r="I202" s="93"/>
      <c r="J202" s="93"/>
      <c r="K202" s="94"/>
      <c r="L202" s="93"/>
      <c r="M202" s="93"/>
      <c r="N202" s="93"/>
      <c r="O202" s="93"/>
    </row>
    <row r="203" spans="2:15" ht="39.75" customHeight="1" x14ac:dyDescent="0.5">
      <c r="B203" s="92"/>
      <c r="C203" s="93"/>
      <c r="D203" s="93"/>
      <c r="E203" s="93"/>
      <c r="F203" s="93"/>
      <c r="G203" s="93"/>
      <c r="H203" s="93"/>
      <c r="I203" s="93"/>
      <c r="J203" s="93"/>
      <c r="K203" s="94"/>
      <c r="L203" s="93"/>
      <c r="M203" s="93"/>
      <c r="N203" s="93"/>
      <c r="O203" s="93"/>
    </row>
    <row r="204" spans="2:15" ht="39.75" customHeight="1" x14ac:dyDescent="0.5">
      <c r="B204" s="92"/>
      <c r="C204" s="93"/>
      <c r="D204" s="93"/>
      <c r="E204" s="93"/>
      <c r="F204" s="93"/>
      <c r="G204" s="93"/>
      <c r="H204" s="93"/>
      <c r="I204" s="93"/>
      <c r="J204" s="93"/>
      <c r="K204" s="94"/>
      <c r="L204" s="93"/>
      <c r="M204" s="93"/>
      <c r="N204" s="93"/>
      <c r="O204" s="93"/>
    </row>
    <row r="205" spans="2:15" ht="39.75" customHeight="1" x14ac:dyDescent="0.5">
      <c r="B205" s="92"/>
      <c r="C205" s="93"/>
      <c r="D205" s="93"/>
      <c r="E205" s="93"/>
      <c r="F205" s="93"/>
      <c r="G205" s="93"/>
      <c r="H205" s="93"/>
      <c r="I205" s="93"/>
      <c r="J205" s="93"/>
      <c r="K205" s="94"/>
      <c r="L205" s="93"/>
      <c r="M205" s="93"/>
      <c r="N205" s="93"/>
      <c r="O205" s="93"/>
    </row>
  </sheetData>
  <autoFilter ref="C1:C194"/>
  <mergeCells count="122">
    <mergeCell ref="B5:L5"/>
    <mergeCell ref="J3:J4"/>
    <mergeCell ref="K3:K4"/>
    <mergeCell ref="B14:L14"/>
    <mergeCell ref="B21:L21"/>
    <mergeCell ref="B1:L1"/>
    <mergeCell ref="B2:L2"/>
    <mergeCell ref="B3:B4"/>
    <mergeCell ref="C3:C4"/>
    <mergeCell ref="D3:D4"/>
    <mergeCell ref="E3:G3"/>
    <mergeCell ref="H3:H4"/>
    <mergeCell ref="I3:I4"/>
    <mergeCell ref="L3:L4"/>
    <mergeCell ref="L22:L23"/>
    <mergeCell ref="J22:J23"/>
    <mergeCell ref="K22:K23"/>
    <mergeCell ref="B22:B23"/>
    <mergeCell ref="C22:C23"/>
    <mergeCell ref="D22:D23"/>
    <mergeCell ref="E22:G22"/>
    <mergeCell ref="H22:H23"/>
    <mergeCell ref="I22:I23"/>
    <mergeCell ref="B24:L24"/>
    <mergeCell ref="B32:L32"/>
    <mergeCell ref="B38:L38"/>
    <mergeCell ref="B39:B40"/>
    <mergeCell ref="C39:C40"/>
    <mergeCell ref="D39:D40"/>
    <mergeCell ref="E39:G39"/>
    <mergeCell ref="H39:H40"/>
    <mergeCell ref="I39:I40"/>
    <mergeCell ref="K39:K40"/>
    <mergeCell ref="L39:L40"/>
    <mergeCell ref="J39:J40"/>
    <mergeCell ref="L76:L77"/>
    <mergeCell ref="J76:J77"/>
    <mergeCell ref="I57:I58"/>
    <mergeCell ref="J57:J58"/>
    <mergeCell ref="K76:K77"/>
    <mergeCell ref="B41:L41"/>
    <mergeCell ref="B49:L49"/>
    <mergeCell ref="B56:L56"/>
    <mergeCell ref="B57:B58"/>
    <mergeCell ref="C57:C58"/>
    <mergeCell ref="D57:D58"/>
    <mergeCell ref="E57:G57"/>
    <mergeCell ref="H57:H58"/>
    <mergeCell ref="B76:B77"/>
    <mergeCell ref="C76:C77"/>
    <mergeCell ref="D76:D77"/>
    <mergeCell ref="E76:G76"/>
    <mergeCell ref="H76:H77"/>
    <mergeCell ref="I76:I77"/>
    <mergeCell ref="L57:L58"/>
    <mergeCell ref="B59:L59"/>
    <mergeCell ref="B68:L68"/>
    <mergeCell ref="B75:L75"/>
    <mergeCell ref="K57:K58"/>
    <mergeCell ref="B78:L78"/>
    <mergeCell ref="B87:L87"/>
    <mergeCell ref="B94:L94"/>
    <mergeCell ref="B95:L95"/>
    <mergeCell ref="B96:B97"/>
    <mergeCell ref="C96:C97"/>
    <mergeCell ref="D96:D97"/>
    <mergeCell ref="E96:G96"/>
    <mergeCell ref="H96:H97"/>
    <mergeCell ref="L116:L117"/>
    <mergeCell ref="J116:J117"/>
    <mergeCell ref="B116:B117"/>
    <mergeCell ref="C116:C117"/>
    <mergeCell ref="D116:D117"/>
    <mergeCell ref="E116:G116"/>
    <mergeCell ref="H116:H117"/>
    <mergeCell ref="I116:I117"/>
    <mergeCell ref="L96:L97"/>
    <mergeCell ref="B98:L98"/>
    <mergeCell ref="B107:L107"/>
    <mergeCell ref="B115:L115"/>
    <mergeCell ref="K96:K97"/>
    <mergeCell ref="I96:I97"/>
    <mergeCell ref="J96:J97"/>
    <mergeCell ref="K116:K117"/>
    <mergeCell ref="L154:L155"/>
    <mergeCell ref="J154:J155"/>
    <mergeCell ref="I134:I135"/>
    <mergeCell ref="J134:J135"/>
    <mergeCell ref="K154:K155"/>
    <mergeCell ref="B118:L118"/>
    <mergeCell ref="B126:L126"/>
    <mergeCell ref="B133:L133"/>
    <mergeCell ref="B134:B135"/>
    <mergeCell ref="C134:C135"/>
    <mergeCell ref="D134:D135"/>
    <mergeCell ref="E134:G134"/>
    <mergeCell ref="H134:H135"/>
    <mergeCell ref="B154:B155"/>
    <mergeCell ref="C154:C155"/>
    <mergeCell ref="D154:D155"/>
    <mergeCell ref="E154:G154"/>
    <mergeCell ref="H154:H155"/>
    <mergeCell ref="I154:I155"/>
    <mergeCell ref="L134:L135"/>
    <mergeCell ref="B136:L136"/>
    <mergeCell ref="B145:L145"/>
    <mergeCell ref="B153:L153"/>
    <mergeCell ref="K134:K135"/>
    <mergeCell ref="B175:J175"/>
    <mergeCell ref="B183:L183"/>
    <mergeCell ref="K173:K174"/>
    <mergeCell ref="I173:I174"/>
    <mergeCell ref="J173:J174"/>
    <mergeCell ref="B156:L156"/>
    <mergeCell ref="B165:L165"/>
    <mergeCell ref="B172:L172"/>
    <mergeCell ref="B173:B174"/>
    <mergeCell ref="C173:C174"/>
    <mergeCell ref="D173:D174"/>
    <mergeCell ref="E173:G173"/>
    <mergeCell ref="H173:H174"/>
    <mergeCell ref="L173:L174"/>
  </mergeCells>
  <pageMargins left="0.59055118110236227" right="0.51181102362204722" top="0.39370078740157483" bottom="0.39370078740157483" header="0.31496062992125984" footer="0.31496062992125984"/>
  <pageSetup paperSize="9" scale="26" orientation="landscape" r:id="rId1"/>
  <rowBreaks count="6" manualBreakCount="6">
    <brk id="37" max="11" man="1"/>
    <brk id="74" max="11" man="1"/>
    <brk id="114" max="11" man="1"/>
    <brk id="152" max="11" man="1"/>
    <brk id="192" max="44" man="1"/>
    <brk id="227" max="53" man="1"/>
  </rowBreaks>
  <colBreaks count="2" manualBreakCount="2">
    <brk id="12" max="189" man="1"/>
    <brk id="29" max="1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5"/>
  <sheetViews>
    <sheetView tabSelected="1" view="pageBreakPreview" zoomScale="46" zoomScaleNormal="46" zoomScaleSheetLayoutView="46" workbookViewId="0">
      <selection activeCell="M185" sqref="M185"/>
    </sheetView>
  </sheetViews>
  <sheetFormatPr defaultColWidth="9.140625" defaultRowHeight="39.75" customHeight="1" x14ac:dyDescent="0.5"/>
  <cols>
    <col min="1" max="1" width="7.5703125" style="1" customWidth="1"/>
    <col min="2" max="2" width="49.5703125" style="95" customWidth="1"/>
    <col min="3" max="3" width="126.5703125" style="1" customWidth="1"/>
    <col min="4" max="4" width="36.85546875" style="1" customWidth="1"/>
    <col min="5" max="5" width="34.7109375" style="1" customWidth="1"/>
    <col min="6" max="6" width="38.28515625" style="1" customWidth="1"/>
    <col min="7" max="7" width="34.140625" style="1" customWidth="1"/>
    <col min="8" max="8" width="41.7109375" style="1" customWidth="1"/>
    <col min="9" max="9" width="35" style="1" customWidth="1"/>
    <col min="10" max="10" width="33.5703125" style="1" customWidth="1"/>
    <col min="11" max="11" width="33.140625" style="76" customWidth="1"/>
    <col min="12" max="12" width="35.140625" style="1" customWidth="1"/>
    <col min="13" max="16384" width="9.140625" style="1"/>
  </cols>
  <sheetData>
    <row r="1" spans="2:16" ht="46.5" customHeight="1" thickBot="1" x14ac:dyDescent="0.55000000000000004">
      <c r="B1" s="124" t="s">
        <v>97</v>
      </c>
      <c r="C1" s="125"/>
      <c r="D1" s="125"/>
      <c r="E1" s="125"/>
      <c r="F1" s="125"/>
      <c r="G1" s="125"/>
      <c r="H1" s="125"/>
      <c r="I1" s="125"/>
      <c r="J1" s="125"/>
      <c r="K1" s="125"/>
      <c r="L1" s="126"/>
    </row>
    <row r="2" spans="2:16" ht="53.25" customHeight="1" thickBot="1" x14ac:dyDescent="0.55000000000000004">
      <c r="B2" s="104" t="s">
        <v>7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2:16" ht="39.75" customHeight="1" thickBot="1" x14ac:dyDescent="0.55000000000000004">
      <c r="B3" s="115" t="s">
        <v>5</v>
      </c>
      <c r="C3" s="115" t="s">
        <v>0</v>
      </c>
      <c r="D3" s="115" t="s">
        <v>21</v>
      </c>
      <c r="E3" s="116" t="s">
        <v>14</v>
      </c>
      <c r="F3" s="117"/>
      <c r="G3" s="118"/>
      <c r="H3" s="116" t="s">
        <v>4</v>
      </c>
      <c r="I3" s="113" t="s">
        <v>18</v>
      </c>
      <c r="J3" s="114" t="s">
        <v>19</v>
      </c>
      <c r="K3" s="114" t="s">
        <v>20</v>
      </c>
      <c r="L3" s="114" t="s">
        <v>37</v>
      </c>
    </row>
    <row r="4" spans="2:16" ht="66" customHeight="1" thickBot="1" x14ac:dyDescent="0.55000000000000004">
      <c r="B4" s="108"/>
      <c r="C4" s="107"/>
      <c r="D4" s="107"/>
      <c r="E4" s="96" t="s">
        <v>15</v>
      </c>
      <c r="F4" s="96" t="s">
        <v>16</v>
      </c>
      <c r="G4" s="96" t="s">
        <v>17</v>
      </c>
      <c r="H4" s="109"/>
      <c r="I4" s="102"/>
      <c r="J4" s="100"/>
      <c r="K4" s="100"/>
      <c r="L4" s="100"/>
    </row>
    <row r="5" spans="2:16" ht="59.25" customHeight="1" thickBot="1" x14ac:dyDescent="0.55000000000000004">
      <c r="B5" s="97" t="s">
        <v>1</v>
      </c>
      <c r="C5" s="98"/>
      <c r="D5" s="98"/>
      <c r="E5" s="98"/>
      <c r="F5" s="98"/>
      <c r="G5" s="98"/>
      <c r="H5" s="98"/>
      <c r="I5" s="98"/>
      <c r="J5" s="98"/>
      <c r="K5" s="98"/>
      <c r="L5" s="99"/>
    </row>
    <row r="6" spans="2:16" ht="46.5" customHeight="1" thickBot="1" x14ac:dyDescent="0.55000000000000004">
      <c r="B6" s="3" t="s">
        <v>56</v>
      </c>
      <c r="C6" s="4" t="s">
        <v>57</v>
      </c>
      <c r="D6" s="5">
        <v>100</v>
      </c>
      <c r="E6" s="6">
        <v>1.6</v>
      </c>
      <c r="F6" s="6">
        <v>5.0999999999999996</v>
      </c>
      <c r="G6" s="6">
        <v>3.25</v>
      </c>
      <c r="H6" s="6">
        <v>67.683333333333337</v>
      </c>
      <c r="I6" s="7">
        <v>19.816666666666666</v>
      </c>
      <c r="J6" s="8">
        <v>52.233333333333334</v>
      </c>
      <c r="K6" s="9">
        <v>16.016666666666666</v>
      </c>
      <c r="L6" s="10">
        <v>0.66666666666666663</v>
      </c>
    </row>
    <row r="7" spans="2:16" ht="45" customHeight="1" thickBot="1" x14ac:dyDescent="0.55000000000000004">
      <c r="B7" s="11" t="s">
        <v>70</v>
      </c>
      <c r="C7" s="12" t="s">
        <v>71</v>
      </c>
      <c r="D7" s="11">
        <v>250</v>
      </c>
      <c r="E7" s="13">
        <v>1.9624999999999999</v>
      </c>
      <c r="F7" s="13">
        <v>2.7124999999999999</v>
      </c>
      <c r="G7" s="13">
        <v>12.112500000000001</v>
      </c>
      <c r="H7" s="14">
        <v>85.75</v>
      </c>
      <c r="I7" s="9">
        <v>8.25</v>
      </c>
      <c r="J7" s="15">
        <v>22</v>
      </c>
      <c r="K7" s="9">
        <v>22.774999999999999</v>
      </c>
      <c r="L7" s="16">
        <v>0.875</v>
      </c>
    </row>
    <row r="8" spans="2:16" ht="46.5" customHeight="1" thickBot="1" x14ac:dyDescent="0.55000000000000004">
      <c r="B8" s="17" t="s">
        <v>54</v>
      </c>
      <c r="C8" s="18" t="s">
        <v>45</v>
      </c>
      <c r="D8" s="17">
        <v>100</v>
      </c>
      <c r="E8" s="7">
        <v>10.63</v>
      </c>
      <c r="F8" s="7">
        <v>12.64</v>
      </c>
      <c r="G8" s="7">
        <v>13.07</v>
      </c>
      <c r="H8" s="14">
        <v>209.45</v>
      </c>
      <c r="I8" s="14">
        <v>0.54</v>
      </c>
      <c r="J8" s="8">
        <v>60.77</v>
      </c>
      <c r="K8" s="9">
        <v>33.950000000000003</v>
      </c>
      <c r="L8" s="16">
        <v>1.2</v>
      </c>
    </row>
    <row r="9" spans="2:16" ht="45" customHeight="1" thickBot="1" x14ac:dyDescent="0.55000000000000004">
      <c r="B9" s="11" t="s">
        <v>43</v>
      </c>
      <c r="C9" s="12" t="s">
        <v>40</v>
      </c>
      <c r="D9" s="11">
        <v>180</v>
      </c>
      <c r="E9" s="13">
        <v>4.8</v>
      </c>
      <c r="F9" s="13">
        <v>5.0880000000000001</v>
      </c>
      <c r="G9" s="13">
        <v>29.46</v>
      </c>
      <c r="H9" s="14">
        <v>182.88</v>
      </c>
      <c r="I9" s="7">
        <v>0</v>
      </c>
      <c r="J9" s="19">
        <v>12.635999999999999</v>
      </c>
      <c r="K9" s="20">
        <v>119.88</v>
      </c>
      <c r="L9" s="10">
        <v>4.032</v>
      </c>
    </row>
    <row r="10" spans="2:16" ht="45.75" customHeight="1" thickBot="1" x14ac:dyDescent="0.55000000000000004">
      <c r="B10" s="11" t="s">
        <v>22</v>
      </c>
      <c r="C10" s="12" t="s">
        <v>41</v>
      </c>
      <c r="D10" s="11">
        <v>200</v>
      </c>
      <c r="E10" s="13">
        <v>0</v>
      </c>
      <c r="F10" s="13">
        <v>0</v>
      </c>
      <c r="G10" s="13">
        <v>6.9860000000000007</v>
      </c>
      <c r="H10" s="13">
        <v>27.93</v>
      </c>
      <c r="I10" s="7">
        <v>0.05</v>
      </c>
      <c r="J10" s="19">
        <v>2.69</v>
      </c>
      <c r="K10" s="20">
        <v>2.2000000000000002</v>
      </c>
      <c r="L10" s="10">
        <v>0.43</v>
      </c>
    </row>
    <row r="11" spans="2:16" ht="48" customHeight="1" thickBot="1" x14ac:dyDescent="0.55000000000000004">
      <c r="B11" s="11" t="s">
        <v>23</v>
      </c>
      <c r="C11" s="12" t="s">
        <v>38</v>
      </c>
      <c r="D11" s="11">
        <v>60</v>
      </c>
      <c r="E11" s="13">
        <v>4.5599999999999996</v>
      </c>
      <c r="F11" s="13">
        <v>0.47999999999999993</v>
      </c>
      <c r="G11" s="13">
        <v>29.479999999999997</v>
      </c>
      <c r="H11" s="13">
        <v>141</v>
      </c>
      <c r="I11" s="7">
        <v>0</v>
      </c>
      <c r="J11" s="19">
        <v>13.8</v>
      </c>
      <c r="K11" s="9">
        <v>19.8</v>
      </c>
      <c r="L11" s="16">
        <v>1.1466666666666667</v>
      </c>
    </row>
    <row r="12" spans="2:16" ht="46.5" customHeight="1" thickBot="1" x14ac:dyDescent="0.55000000000000004">
      <c r="B12" s="21" t="s">
        <v>25</v>
      </c>
      <c r="C12" s="18" t="s">
        <v>39</v>
      </c>
      <c r="D12" s="17">
        <v>40</v>
      </c>
      <c r="E12" s="7">
        <v>2.64</v>
      </c>
      <c r="F12" s="7">
        <v>4.8</v>
      </c>
      <c r="G12" s="7">
        <v>13.36</v>
      </c>
      <c r="H12" s="13">
        <v>69.599999999999994</v>
      </c>
      <c r="I12" s="14">
        <v>0</v>
      </c>
      <c r="J12" s="8">
        <v>13.2</v>
      </c>
      <c r="K12" s="9">
        <v>22.8</v>
      </c>
      <c r="L12" s="16">
        <v>1.8079999999999998</v>
      </c>
      <c r="P12" s="22"/>
    </row>
    <row r="13" spans="2:16" ht="64.5" customHeight="1" thickBot="1" x14ac:dyDescent="0.55000000000000004">
      <c r="B13" s="21"/>
      <c r="C13" s="23" t="s">
        <v>2</v>
      </c>
      <c r="D13" s="24">
        <f t="shared" ref="D13:L13" si="0">SUM(D6:D12)</f>
        <v>930</v>
      </c>
      <c r="E13" s="25">
        <f t="shared" si="0"/>
        <v>26.192499999999999</v>
      </c>
      <c r="F13" s="25">
        <f t="shared" si="0"/>
        <v>30.820500000000003</v>
      </c>
      <c r="G13" s="25">
        <f t="shared" si="0"/>
        <v>107.71849999999999</v>
      </c>
      <c r="H13" s="25">
        <f t="shared" si="0"/>
        <v>784.29333333333329</v>
      </c>
      <c r="I13" s="26">
        <f t="shared" si="0"/>
        <v>28.656666666666666</v>
      </c>
      <c r="J13" s="27">
        <f t="shared" si="0"/>
        <v>177.32933333333332</v>
      </c>
      <c r="K13" s="28">
        <f t="shared" si="0"/>
        <v>237.42166666666668</v>
      </c>
      <c r="L13" s="29">
        <f t="shared" si="0"/>
        <v>10.158333333333333</v>
      </c>
    </row>
    <row r="14" spans="2:16" ht="57.75" customHeight="1" thickBot="1" x14ac:dyDescent="0.55000000000000004">
      <c r="B14" s="97" t="s">
        <v>29</v>
      </c>
      <c r="C14" s="98"/>
      <c r="D14" s="98"/>
      <c r="E14" s="98"/>
      <c r="F14" s="98"/>
      <c r="G14" s="98"/>
      <c r="H14" s="98"/>
      <c r="I14" s="98"/>
      <c r="J14" s="98"/>
      <c r="K14" s="98"/>
      <c r="L14" s="99"/>
    </row>
    <row r="15" spans="2:16" ht="49.5" customHeight="1" thickBot="1" x14ac:dyDescent="0.55000000000000004">
      <c r="B15" s="30" t="s">
        <v>50</v>
      </c>
      <c r="C15" s="31" t="s">
        <v>72</v>
      </c>
      <c r="D15" s="32">
        <v>160</v>
      </c>
      <c r="E15" s="33">
        <v>11.802352941176469</v>
      </c>
      <c r="F15" s="33">
        <v>14.164705882352941</v>
      </c>
      <c r="G15" s="33">
        <v>44.988235294117644</v>
      </c>
      <c r="H15" s="33">
        <v>347.2</v>
      </c>
      <c r="I15" s="33">
        <v>0.16</v>
      </c>
      <c r="J15" s="33">
        <v>130.49411764705883</v>
      </c>
      <c r="K15" s="14">
        <v>23.341176470588234</v>
      </c>
      <c r="L15" s="34">
        <v>1.3082352941176469</v>
      </c>
    </row>
    <row r="16" spans="2:16" ht="49.5" customHeight="1" thickBot="1" x14ac:dyDescent="0.55000000000000004">
      <c r="B16" s="30" t="s">
        <v>23</v>
      </c>
      <c r="C16" s="31" t="s">
        <v>38</v>
      </c>
      <c r="D16" s="21">
        <v>20</v>
      </c>
      <c r="E16" s="37">
        <v>1.5</v>
      </c>
      <c r="F16" s="37">
        <v>0.6</v>
      </c>
      <c r="G16" s="37">
        <v>10.02</v>
      </c>
      <c r="H16" s="37">
        <f>103.6/2</f>
        <v>51.8</v>
      </c>
      <c r="I16" s="14">
        <v>0</v>
      </c>
      <c r="J16" s="47">
        <v>4.4000000000000004</v>
      </c>
      <c r="K16" s="9">
        <f>13.2/2</f>
        <v>6.6</v>
      </c>
      <c r="L16" s="16">
        <v>0.4</v>
      </c>
    </row>
    <row r="17" spans="2:12" ht="49.5" customHeight="1" thickBot="1" x14ac:dyDescent="0.55000000000000004">
      <c r="B17" s="30" t="s">
        <v>22</v>
      </c>
      <c r="C17" s="31" t="s">
        <v>41</v>
      </c>
      <c r="D17" s="32">
        <v>200</v>
      </c>
      <c r="E17" s="33">
        <v>0</v>
      </c>
      <c r="F17" s="33">
        <v>0</v>
      </c>
      <c r="G17" s="33">
        <v>6.9860000000000007</v>
      </c>
      <c r="H17" s="33">
        <v>27.93</v>
      </c>
      <c r="I17" s="33">
        <v>0.05</v>
      </c>
      <c r="J17" s="33">
        <v>2.69</v>
      </c>
      <c r="K17" s="14">
        <v>2.2000000000000002</v>
      </c>
      <c r="L17" s="34">
        <v>0.43</v>
      </c>
    </row>
    <row r="18" spans="2:12" ht="46.5" customHeight="1" thickBot="1" x14ac:dyDescent="0.55000000000000004">
      <c r="B18" s="21" t="s">
        <v>26</v>
      </c>
      <c r="C18" s="35" t="s">
        <v>59</v>
      </c>
      <c r="D18" s="36">
        <v>100</v>
      </c>
      <c r="E18" s="9">
        <v>0.4</v>
      </c>
      <c r="F18" s="9">
        <v>0.4</v>
      </c>
      <c r="G18" s="9">
        <v>9.8000000000000007</v>
      </c>
      <c r="H18" s="9">
        <v>47</v>
      </c>
      <c r="I18" s="37">
        <v>10</v>
      </c>
      <c r="J18" s="37">
        <v>16</v>
      </c>
      <c r="K18" s="9">
        <v>9</v>
      </c>
      <c r="L18" s="9">
        <v>2.2000000000000002</v>
      </c>
    </row>
    <row r="19" spans="2:12" ht="54" customHeight="1" thickBot="1" x14ac:dyDescent="0.55000000000000004">
      <c r="B19" s="32"/>
      <c r="C19" s="23" t="s">
        <v>30</v>
      </c>
      <c r="D19" s="24">
        <f t="shared" ref="D19:L19" si="1">SUM(D15:D18)</f>
        <v>480</v>
      </c>
      <c r="E19" s="25">
        <f t="shared" si="1"/>
        <v>13.70235294117647</v>
      </c>
      <c r="F19" s="25">
        <f t="shared" si="1"/>
        <v>15.164705882352941</v>
      </c>
      <c r="G19" s="25">
        <f t="shared" si="1"/>
        <v>71.794235294117641</v>
      </c>
      <c r="H19" s="25">
        <f t="shared" si="1"/>
        <v>473.93</v>
      </c>
      <c r="I19" s="25">
        <f t="shared" si="1"/>
        <v>10.210000000000001</v>
      </c>
      <c r="J19" s="25">
        <f t="shared" si="1"/>
        <v>153.58411764705883</v>
      </c>
      <c r="K19" s="25">
        <f t="shared" si="1"/>
        <v>41.141176470588235</v>
      </c>
      <c r="L19" s="28">
        <f t="shared" si="1"/>
        <v>4.3382352941176467</v>
      </c>
    </row>
    <row r="20" spans="2:12" ht="57" customHeight="1" thickBot="1" x14ac:dyDescent="0.55000000000000004">
      <c r="B20" s="32"/>
      <c r="C20" s="38" t="s">
        <v>3</v>
      </c>
      <c r="D20" s="39">
        <f t="shared" ref="D20:L20" si="2">D13+D19</f>
        <v>1410</v>
      </c>
      <c r="E20" s="40">
        <f t="shared" si="2"/>
        <v>39.894852941176467</v>
      </c>
      <c r="F20" s="40">
        <f t="shared" si="2"/>
        <v>45.985205882352943</v>
      </c>
      <c r="G20" s="40">
        <f t="shared" si="2"/>
        <v>179.51273529411765</v>
      </c>
      <c r="H20" s="40">
        <f t="shared" si="2"/>
        <v>1258.2233333333334</v>
      </c>
      <c r="I20" s="40">
        <f t="shared" si="2"/>
        <v>38.866666666666667</v>
      </c>
      <c r="J20" s="40">
        <f t="shared" si="2"/>
        <v>330.91345098039216</v>
      </c>
      <c r="K20" s="40">
        <f t="shared" si="2"/>
        <v>278.5628431372549</v>
      </c>
      <c r="L20" s="26">
        <f t="shared" si="2"/>
        <v>14.49656862745098</v>
      </c>
    </row>
    <row r="21" spans="2:12" ht="64.5" customHeight="1" thickBot="1" x14ac:dyDescent="0.55000000000000004">
      <c r="B21" s="104" t="s">
        <v>6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6"/>
    </row>
    <row r="22" spans="2:12" ht="39.75" customHeight="1" thickBot="1" x14ac:dyDescent="0.55000000000000004">
      <c r="B22" s="115" t="s">
        <v>5</v>
      </c>
      <c r="C22" s="115" t="s">
        <v>0</v>
      </c>
      <c r="D22" s="115" t="s">
        <v>21</v>
      </c>
      <c r="E22" s="116" t="s">
        <v>14</v>
      </c>
      <c r="F22" s="117"/>
      <c r="G22" s="118"/>
      <c r="H22" s="116" t="s">
        <v>4</v>
      </c>
      <c r="I22" s="113" t="s">
        <v>18</v>
      </c>
      <c r="J22" s="114" t="s">
        <v>19</v>
      </c>
      <c r="K22" s="114" t="s">
        <v>20</v>
      </c>
      <c r="L22" s="114" t="s">
        <v>37</v>
      </c>
    </row>
    <row r="23" spans="2:12" ht="54" customHeight="1" thickBot="1" x14ac:dyDescent="0.55000000000000004">
      <c r="B23" s="108"/>
      <c r="C23" s="108"/>
      <c r="D23" s="108"/>
      <c r="E23" s="41" t="s">
        <v>15</v>
      </c>
      <c r="F23" s="41" t="s">
        <v>16</v>
      </c>
      <c r="G23" s="41" t="s">
        <v>17</v>
      </c>
      <c r="H23" s="112"/>
      <c r="I23" s="103"/>
      <c r="J23" s="101"/>
      <c r="K23" s="101"/>
      <c r="L23" s="101"/>
    </row>
    <row r="24" spans="2:12" ht="64.5" customHeight="1" thickBot="1" x14ac:dyDescent="0.55000000000000004">
      <c r="B24" s="97" t="s">
        <v>1</v>
      </c>
      <c r="C24" s="98"/>
      <c r="D24" s="98"/>
      <c r="E24" s="98"/>
      <c r="F24" s="98"/>
      <c r="G24" s="98"/>
      <c r="H24" s="98"/>
      <c r="I24" s="98"/>
      <c r="J24" s="98"/>
      <c r="K24" s="98"/>
      <c r="L24" s="99"/>
    </row>
    <row r="25" spans="2:12" ht="45" customHeight="1" thickBot="1" x14ac:dyDescent="0.55000000000000004">
      <c r="B25" s="42" t="s">
        <v>47</v>
      </c>
      <c r="C25" s="43" t="s">
        <v>48</v>
      </c>
      <c r="D25" s="11">
        <v>100</v>
      </c>
      <c r="E25" s="6">
        <v>0.7</v>
      </c>
      <c r="F25" s="6">
        <v>0.1</v>
      </c>
      <c r="G25" s="6">
        <v>1.8999999999999997</v>
      </c>
      <c r="H25" s="6">
        <v>11</v>
      </c>
      <c r="I25" s="7">
        <v>10</v>
      </c>
      <c r="J25" s="44">
        <v>23</v>
      </c>
      <c r="K25" s="20">
        <v>14</v>
      </c>
      <c r="L25" s="7">
        <v>0.9</v>
      </c>
    </row>
    <row r="26" spans="2:12" ht="46.5" customHeight="1" thickBot="1" x14ac:dyDescent="0.55000000000000004">
      <c r="B26" s="45" t="s">
        <v>24</v>
      </c>
      <c r="C26" s="12" t="s">
        <v>74</v>
      </c>
      <c r="D26" s="11">
        <v>250</v>
      </c>
      <c r="E26" s="13">
        <v>5.87</v>
      </c>
      <c r="F26" s="13">
        <v>5.55</v>
      </c>
      <c r="G26" s="13">
        <v>19.27</v>
      </c>
      <c r="H26" s="13">
        <v>150.85</v>
      </c>
      <c r="I26" s="7">
        <v>11.5</v>
      </c>
      <c r="J26" s="19">
        <v>61.25</v>
      </c>
      <c r="K26" s="46">
        <v>38.26</v>
      </c>
      <c r="L26" s="14">
        <v>2.5</v>
      </c>
    </row>
    <row r="27" spans="2:12" ht="45" customHeight="1" thickBot="1" x14ac:dyDescent="0.55000000000000004">
      <c r="B27" s="21" t="s">
        <v>49</v>
      </c>
      <c r="C27" s="12" t="s">
        <v>75</v>
      </c>
      <c r="D27" s="11">
        <v>250</v>
      </c>
      <c r="E27" s="13">
        <v>17.9375</v>
      </c>
      <c r="F27" s="13">
        <v>16.737500000000001</v>
      </c>
      <c r="G27" s="13">
        <v>25.324999999999999</v>
      </c>
      <c r="H27" s="14">
        <v>310</v>
      </c>
      <c r="I27" s="14">
        <v>16.175000000000001</v>
      </c>
      <c r="J27" s="47">
        <v>52.5625</v>
      </c>
      <c r="K27" s="9">
        <v>55.274999999999999</v>
      </c>
      <c r="L27" s="14">
        <v>2.7374999999999998</v>
      </c>
    </row>
    <row r="28" spans="2:12" ht="46.5" customHeight="1" thickBot="1" x14ac:dyDescent="0.55000000000000004">
      <c r="B28" s="11" t="s">
        <v>23</v>
      </c>
      <c r="C28" s="12" t="s">
        <v>38</v>
      </c>
      <c r="D28" s="11">
        <v>60</v>
      </c>
      <c r="E28" s="13">
        <v>4.5599999999999996</v>
      </c>
      <c r="F28" s="13">
        <v>0.47999999999999993</v>
      </c>
      <c r="G28" s="13">
        <v>29.479999999999997</v>
      </c>
      <c r="H28" s="6">
        <v>141</v>
      </c>
      <c r="I28" s="14">
        <v>0</v>
      </c>
      <c r="J28" s="8">
        <v>13.8</v>
      </c>
      <c r="K28" s="9">
        <v>19.8</v>
      </c>
      <c r="L28" s="14">
        <v>1.1466666666666667</v>
      </c>
    </row>
    <row r="29" spans="2:12" ht="45" customHeight="1" thickBot="1" x14ac:dyDescent="0.55000000000000004">
      <c r="B29" s="48" t="s">
        <v>25</v>
      </c>
      <c r="C29" s="12" t="s">
        <v>39</v>
      </c>
      <c r="D29" s="11">
        <v>40</v>
      </c>
      <c r="E29" s="13">
        <v>2.64</v>
      </c>
      <c r="F29" s="13">
        <v>4.8</v>
      </c>
      <c r="G29" s="13">
        <v>13.36</v>
      </c>
      <c r="H29" s="13">
        <v>69.599999999999994</v>
      </c>
      <c r="I29" s="9">
        <v>0</v>
      </c>
      <c r="J29" s="15">
        <v>13.2</v>
      </c>
      <c r="K29" s="9">
        <v>22.8</v>
      </c>
      <c r="L29" s="9">
        <v>1.8079999999999998</v>
      </c>
    </row>
    <row r="30" spans="2:12" ht="48" customHeight="1" thickBot="1" x14ac:dyDescent="0.55000000000000004">
      <c r="B30" s="21" t="s">
        <v>27</v>
      </c>
      <c r="C30" s="18" t="s">
        <v>58</v>
      </c>
      <c r="D30" s="17">
        <v>180</v>
      </c>
      <c r="E30" s="7">
        <v>0.9</v>
      </c>
      <c r="F30" s="7">
        <v>0.18</v>
      </c>
      <c r="G30" s="7">
        <v>18.18</v>
      </c>
      <c r="H30" s="13">
        <v>82.8</v>
      </c>
      <c r="I30" s="14">
        <v>3.6</v>
      </c>
      <c r="J30" s="8">
        <v>12.6</v>
      </c>
      <c r="K30" s="9">
        <v>7.2</v>
      </c>
      <c r="L30" s="14">
        <v>2.52</v>
      </c>
    </row>
    <row r="31" spans="2:12" ht="60.75" customHeight="1" thickBot="1" x14ac:dyDescent="0.55000000000000004">
      <c r="B31" s="17"/>
      <c r="C31" s="49" t="s">
        <v>2</v>
      </c>
      <c r="D31" s="50">
        <f t="shared" ref="D31:L31" si="3">SUM(D25:D30)</f>
        <v>880</v>
      </c>
      <c r="E31" s="51">
        <f t="shared" si="3"/>
        <v>32.607500000000002</v>
      </c>
      <c r="F31" s="51">
        <f t="shared" si="3"/>
        <v>27.8475</v>
      </c>
      <c r="G31" s="51">
        <f t="shared" si="3"/>
        <v>107.51499999999999</v>
      </c>
      <c r="H31" s="51">
        <f t="shared" si="3"/>
        <v>765.25</v>
      </c>
      <c r="I31" s="51">
        <f t="shared" si="3"/>
        <v>41.274999999999999</v>
      </c>
      <c r="J31" s="51">
        <f t="shared" si="3"/>
        <v>176.41249999999999</v>
      </c>
      <c r="K31" s="51">
        <f t="shared" si="3"/>
        <v>157.33499999999998</v>
      </c>
      <c r="L31" s="51">
        <f t="shared" si="3"/>
        <v>11.612166666666665</v>
      </c>
    </row>
    <row r="32" spans="2:12" ht="60" customHeight="1" thickBot="1" x14ac:dyDescent="0.55000000000000004">
      <c r="B32" s="97" t="s">
        <v>29</v>
      </c>
      <c r="C32" s="98"/>
      <c r="D32" s="98"/>
      <c r="E32" s="98"/>
      <c r="F32" s="98"/>
      <c r="G32" s="98"/>
      <c r="H32" s="98"/>
      <c r="I32" s="98"/>
      <c r="J32" s="98"/>
      <c r="K32" s="98"/>
      <c r="L32" s="99"/>
    </row>
    <row r="33" spans="2:12" ht="53.25" customHeight="1" thickBot="1" x14ac:dyDescent="0.55000000000000004">
      <c r="B33" s="30" t="s">
        <v>50</v>
      </c>
      <c r="C33" s="31" t="s">
        <v>55</v>
      </c>
      <c r="D33" s="32">
        <v>80</v>
      </c>
      <c r="E33" s="33">
        <v>5.49</v>
      </c>
      <c r="F33" s="33">
        <v>3.49</v>
      </c>
      <c r="G33" s="33">
        <v>51.01</v>
      </c>
      <c r="H33" s="33">
        <v>254.47</v>
      </c>
      <c r="I33" s="33">
        <v>0</v>
      </c>
      <c r="J33" s="33">
        <v>9.16</v>
      </c>
      <c r="K33" s="14">
        <v>8</v>
      </c>
      <c r="L33" s="34">
        <v>0.62</v>
      </c>
    </row>
    <row r="34" spans="2:12" ht="50.25" customHeight="1" thickBot="1" x14ac:dyDescent="0.55000000000000004">
      <c r="B34" s="21" t="s">
        <v>26</v>
      </c>
      <c r="C34" s="52" t="s">
        <v>59</v>
      </c>
      <c r="D34" s="21">
        <v>100</v>
      </c>
      <c r="E34" s="37">
        <v>0.4</v>
      </c>
      <c r="F34" s="37">
        <v>0.4</v>
      </c>
      <c r="G34" s="37">
        <v>9.8000000000000007</v>
      </c>
      <c r="H34" s="37">
        <v>47</v>
      </c>
      <c r="I34" s="37">
        <v>10</v>
      </c>
      <c r="J34" s="37">
        <v>16</v>
      </c>
      <c r="K34" s="9">
        <v>9</v>
      </c>
      <c r="L34" s="9">
        <v>2.2000000000000002</v>
      </c>
    </row>
    <row r="35" spans="2:12" ht="51.75" customHeight="1" thickBot="1" x14ac:dyDescent="0.55000000000000004">
      <c r="B35" s="32" t="s">
        <v>22</v>
      </c>
      <c r="C35" s="31" t="s">
        <v>41</v>
      </c>
      <c r="D35" s="32">
        <v>200</v>
      </c>
      <c r="E35" s="33">
        <v>0</v>
      </c>
      <c r="F35" s="33">
        <v>0</v>
      </c>
      <c r="G35" s="33">
        <v>6.9860000000000007</v>
      </c>
      <c r="H35" s="33">
        <v>27.93</v>
      </c>
      <c r="I35" s="33">
        <v>0.05</v>
      </c>
      <c r="J35" s="33">
        <v>2.69</v>
      </c>
      <c r="K35" s="9">
        <v>2.2000000000000002</v>
      </c>
      <c r="L35" s="53">
        <v>0.43</v>
      </c>
    </row>
    <row r="36" spans="2:12" ht="57" customHeight="1" thickBot="1" x14ac:dyDescent="0.55000000000000004">
      <c r="B36" s="32"/>
      <c r="C36" s="23" t="s">
        <v>30</v>
      </c>
      <c r="D36" s="24">
        <f t="shared" ref="D36:L36" si="4">SUM(D33:D35)</f>
        <v>380</v>
      </c>
      <c r="E36" s="25">
        <f t="shared" si="4"/>
        <v>5.8900000000000006</v>
      </c>
      <c r="F36" s="25">
        <f t="shared" si="4"/>
        <v>3.89</v>
      </c>
      <c r="G36" s="25">
        <f t="shared" si="4"/>
        <v>67.796000000000006</v>
      </c>
      <c r="H36" s="25">
        <f t="shared" si="4"/>
        <v>329.40000000000003</v>
      </c>
      <c r="I36" s="25">
        <f t="shared" si="4"/>
        <v>10.050000000000001</v>
      </c>
      <c r="J36" s="25">
        <f t="shared" si="4"/>
        <v>27.85</v>
      </c>
      <c r="K36" s="25">
        <f t="shared" si="4"/>
        <v>19.2</v>
      </c>
      <c r="L36" s="28">
        <f t="shared" si="4"/>
        <v>3.2500000000000004</v>
      </c>
    </row>
    <row r="37" spans="2:12" ht="62.25" customHeight="1" thickBot="1" x14ac:dyDescent="0.55000000000000004">
      <c r="B37" s="21"/>
      <c r="C37" s="23" t="s">
        <v>3</v>
      </c>
      <c r="D37" s="24">
        <f t="shared" ref="D37:L37" si="5">D31+D36</f>
        <v>1260</v>
      </c>
      <c r="E37" s="25">
        <f t="shared" si="5"/>
        <v>38.497500000000002</v>
      </c>
      <c r="F37" s="25">
        <f t="shared" si="5"/>
        <v>31.737500000000001</v>
      </c>
      <c r="G37" s="25">
        <f t="shared" si="5"/>
        <v>175.31099999999998</v>
      </c>
      <c r="H37" s="25">
        <f t="shared" si="5"/>
        <v>1094.6500000000001</v>
      </c>
      <c r="I37" s="25">
        <f t="shared" si="5"/>
        <v>51.325000000000003</v>
      </c>
      <c r="J37" s="25">
        <f t="shared" si="5"/>
        <v>204.26249999999999</v>
      </c>
      <c r="K37" s="25">
        <f t="shared" si="5"/>
        <v>176.53499999999997</v>
      </c>
      <c r="L37" s="28">
        <f t="shared" si="5"/>
        <v>14.862166666666665</v>
      </c>
    </row>
    <row r="38" spans="2:12" ht="59.25" customHeight="1" thickBot="1" x14ac:dyDescent="0.55000000000000004">
      <c r="B38" s="104" t="s">
        <v>8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6"/>
    </row>
    <row r="39" spans="2:12" ht="39.75" customHeight="1" thickBot="1" x14ac:dyDescent="0.55000000000000004">
      <c r="B39" s="115" t="s">
        <v>5</v>
      </c>
      <c r="C39" s="115" t="s">
        <v>0</v>
      </c>
      <c r="D39" s="115" t="s">
        <v>21</v>
      </c>
      <c r="E39" s="116" t="s">
        <v>14</v>
      </c>
      <c r="F39" s="117"/>
      <c r="G39" s="118"/>
      <c r="H39" s="116" t="s">
        <v>4</v>
      </c>
      <c r="I39" s="113" t="s">
        <v>18</v>
      </c>
      <c r="J39" s="114" t="s">
        <v>19</v>
      </c>
      <c r="K39" s="114" t="s">
        <v>20</v>
      </c>
      <c r="L39" s="114" t="s">
        <v>37</v>
      </c>
    </row>
    <row r="40" spans="2:12" ht="49.5" customHeight="1" thickBot="1" x14ac:dyDescent="0.55000000000000004">
      <c r="B40" s="108"/>
      <c r="C40" s="108"/>
      <c r="D40" s="108"/>
      <c r="E40" s="41" t="s">
        <v>15</v>
      </c>
      <c r="F40" s="41" t="s">
        <v>16</v>
      </c>
      <c r="G40" s="41" t="s">
        <v>17</v>
      </c>
      <c r="H40" s="112"/>
      <c r="I40" s="103"/>
      <c r="J40" s="101"/>
      <c r="K40" s="101"/>
      <c r="L40" s="101"/>
    </row>
    <row r="41" spans="2:12" ht="56.25" customHeight="1" thickBot="1" x14ac:dyDescent="0.55000000000000004">
      <c r="B41" s="97" t="s">
        <v>1</v>
      </c>
      <c r="C41" s="98"/>
      <c r="D41" s="98"/>
      <c r="E41" s="98"/>
      <c r="F41" s="98"/>
      <c r="G41" s="98"/>
      <c r="H41" s="98"/>
      <c r="I41" s="98"/>
      <c r="J41" s="98"/>
      <c r="K41" s="98"/>
      <c r="L41" s="99"/>
    </row>
    <row r="42" spans="2:12" ht="49.5" customHeight="1" thickBot="1" x14ac:dyDescent="0.55000000000000004">
      <c r="B42" s="5" t="s">
        <v>47</v>
      </c>
      <c r="C42" s="12" t="s">
        <v>48</v>
      </c>
      <c r="D42" s="11">
        <v>100</v>
      </c>
      <c r="E42" s="6">
        <v>0.7</v>
      </c>
      <c r="F42" s="6">
        <v>0.1</v>
      </c>
      <c r="G42" s="6">
        <v>1.8999999999999997</v>
      </c>
      <c r="H42" s="6">
        <v>11</v>
      </c>
      <c r="I42" s="7">
        <v>10</v>
      </c>
      <c r="J42" s="44">
        <v>23</v>
      </c>
      <c r="K42" s="20">
        <v>14</v>
      </c>
      <c r="L42" s="7">
        <v>0.9</v>
      </c>
    </row>
    <row r="43" spans="2:12" ht="48" customHeight="1" thickBot="1" x14ac:dyDescent="0.55000000000000004">
      <c r="B43" s="11" t="s">
        <v>62</v>
      </c>
      <c r="C43" s="12" t="s">
        <v>78</v>
      </c>
      <c r="D43" s="11">
        <v>250</v>
      </c>
      <c r="E43" s="13">
        <v>1.9125000000000001</v>
      </c>
      <c r="F43" s="13">
        <v>4.875</v>
      </c>
      <c r="G43" s="13">
        <v>8.3375000000000004</v>
      </c>
      <c r="H43" s="13">
        <v>148.69999999999999</v>
      </c>
      <c r="I43" s="7">
        <v>29.55</v>
      </c>
      <c r="J43" s="19">
        <v>53.537500000000001</v>
      </c>
      <c r="K43" s="9">
        <v>20.962499999999999</v>
      </c>
      <c r="L43" s="14">
        <v>0.73750000000000004</v>
      </c>
    </row>
    <row r="44" spans="2:12" ht="48" customHeight="1" thickBot="1" x14ac:dyDescent="0.55000000000000004">
      <c r="B44" s="17" t="s">
        <v>61</v>
      </c>
      <c r="C44" s="18" t="s">
        <v>79</v>
      </c>
      <c r="D44" s="17">
        <v>250</v>
      </c>
      <c r="E44" s="7">
        <v>21.175000000000001</v>
      </c>
      <c r="F44" s="7">
        <v>13.074999999999999</v>
      </c>
      <c r="G44" s="7">
        <v>32.162500000000001</v>
      </c>
      <c r="H44" s="14">
        <v>381.66250000000002</v>
      </c>
      <c r="I44" s="14">
        <v>7.5250000000000004</v>
      </c>
      <c r="J44" s="8">
        <v>57.8125</v>
      </c>
      <c r="K44" s="9">
        <v>67.55</v>
      </c>
      <c r="L44" s="14">
        <v>2.4624999999999999</v>
      </c>
    </row>
    <row r="45" spans="2:12" ht="48" customHeight="1" thickBot="1" x14ac:dyDescent="0.55000000000000004">
      <c r="B45" s="48" t="s">
        <v>23</v>
      </c>
      <c r="C45" s="12" t="s">
        <v>38</v>
      </c>
      <c r="D45" s="11">
        <v>60</v>
      </c>
      <c r="E45" s="13">
        <v>4.5599999999999996</v>
      </c>
      <c r="F45" s="13">
        <v>0.47999999999999993</v>
      </c>
      <c r="G45" s="13">
        <v>29.479999999999997</v>
      </c>
      <c r="H45" s="13">
        <v>141</v>
      </c>
      <c r="I45" s="9">
        <v>0</v>
      </c>
      <c r="J45" s="15">
        <v>13.8</v>
      </c>
      <c r="K45" s="9">
        <v>19.8</v>
      </c>
      <c r="L45" s="9">
        <v>1.1466666666666667</v>
      </c>
    </row>
    <row r="46" spans="2:12" ht="48" customHeight="1" thickBot="1" x14ac:dyDescent="0.55000000000000004">
      <c r="B46" s="48" t="s">
        <v>25</v>
      </c>
      <c r="C46" s="12" t="s">
        <v>39</v>
      </c>
      <c r="D46" s="11">
        <v>40</v>
      </c>
      <c r="E46" s="13">
        <v>2.64</v>
      </c>
      <c r="F46" s="13">
        <v>4.8</v>
      </c>
      <c r="G46" s="13">
        <v>13.36</v>
      </c>
      <c r="H46" s="13">
        <v>69.599999999999994</v>
      </c>
      <c r="I46" s="9">
        <v>0</v>
      </c>
      <c r="J46" s="15">
        <v>13.2</v>
      </c>
      <c r="K46" s="9">
        <v>22.8</v>
      </c>
      <c r="L46" s="9">
        <v>1.8079999999999998</v>
      </c>
    </row>
    <row r="47" spans="2:12" ht="46.5" customHeight="1" thickBot="1" x14ac:dyDescent="0.55000000000000004">
      <c r="B47" s="21" t="s">
        <v>22</v>
      </c>
      <c r="C47" s="18" t="s">
        <v>41</v>
      </c>
      <c r="D47" s="17">
        <v>200</v>
      </c>
      <c r="E47" s="7">
        <v>0</v>
      </c>
      <c r="F47" s="7">
        <v>0</v>
      </c>
      <c r="G47" s="7">
        <v>6.9860000000000007</v>
      </c>
      <c r="H47" s="13">
        <v>27.93</v>
      </c>
      <c r="I47" s="14">
        <v>0.05</v>
      </c>
      <c r="J47" s="8">
        <v>2.69</v>
      </c>
      <c r="K47" s="9">
        <v>2.2000000000000002</v>
      </c>
      <c r="L47" s="14">
        <v>0.43</v>
      </c>
    </row>
    <row r="48" spans="2:12" ht="58.5" customHeight="1" thickBot="1" x14ac:dyDescent="0.55000000000000004">
      <c r="B48" s="11"/>
      <c r="C48" s="54" t="s">
        <v>2</v>
      </c>
      <c r="D48" s="55">
        <f t="shared" ref="D48:L48" si="6">SUM(D42:D47)</f>
        <v>900</v>
      </c>
      <c r="E48" s="25">
        <f t="shared" si="6"/>
        <v>30.987500000000001</v>
      </c>
      <c r="F48" s="25">
        <f t="shared" si="6"/>
        <v>23.33</v>
      </c>
      <c r="G48" s="25">
        <f t="shared" si="6"/>
        <v>92.225999999999999</v>
      </c>
      <c r="H48" s="25">
        <f t="shared" si="6"/>
        <v>779.89249999999993</v>
      </c>
      <c r="I48" s="28">
        <f t="shared" si="6"/>
        <v>47.124999999999993</v>
      </c>
      <c r="J48" s="27">
        <f t="shared" si="6"/>
        <v>164.04</v>
      </c>
      <c r="K48" s="28">
        <f t="shared" si="6"/>
        <v>147.31249999999997</v>
      </c>
      <c r="L48" s="28">
        <f t="shared" si="6"/>
        <v>7.4846666666666657</v>
      </c>
    </row>
    <row r="49" spans="2:12" ht="57.75" customHeight="1" thickBot="1" x14ac:dyDescent="0.55000000000000004">
      <c r="B49" s="97" t="s">
        <v>29</v>
      </c>
      <c r="C49" s="98"/>
      <c r="D49" s="98"/>
      <c r="E49" s="98"/>
      <c r="F49" s="98"/>
      <c r="G49" s="98"/>
      <c r="H49" s="98"/>
      <c r="I49" s="98"/>
      <c r="J49" s="98"/>
      <c r="K49" s="98"/>
      <c r="L49" s="99"/>
    </row>
    <row r="50" spans="2:12" ht="52.5" customHeight="1" thickBot="1" x14ac:dyDescent="0.55000000000000004">
      <c r="B50" s="30" t="s">
        <v>47</v>
      </c>
      <c r="C50" s="31" t="s">
        <v>48</v>
      </c>
      <c r="D50" s="32">
        <v>30</v>
      </c>
      <c r="E50" s="33">
        <v>0.33</v>
      </c>
      <c r="F50" s="33">
        <v>0.6</v>
      </c>
      <c r="G50" s="33">
        <v>1.1399999999999999</v>
      </c>
      <c r="H50" s="33">
        <v>6.7</v>
      </c>
      <c r="I50" s="33">
        <v>5.25</v>
      </c>
      <c r="J50" s="33">
        <v>4.2</v>
      </c>
      <c r="K50" s="14">
        <v>6</v>
      </c>
      <c r="L50" s="34">
        <v>0.25</v>
      </c>
    </row>
    <row r="51" spans="2:12" ht="49.5" customHeight="1" thickBot="1" x14ac:dyDescent="0.55000000000000004">
      <c r="B51" s="30" t="s">
        <v>76</v>
      </c>
      <c r="C51" s="35" t="s">
        <v>77</v>
      </c>
      <c r="D51" s="32">
        <v>200</v>
      </c>
      <c r="E51" s="33">
        <v>24.8</v>
      </c>
      <c r="F51" s="33">
        <v>16.32</v>
      </c>
      <c r="G51" s="33">
        <v>17.600000000000001</v>
      </c>
      <c r="H51" s="33">
        <v>268.98</v>
      </c>
      <c r="I51" s="14">
        <v>10.3</v>
      </c>
      <c r="J51" s="75">
        <v>25</v>
      </c>
      <c r="K51" s="14">
        <v>101</v>
      </c>
      <c r="L51" s="34">
        <v>2.29</v>
      </c>
    </row>
    <row r="52" spans="2:12" ht="49.5" customHeight="1" thickBot="1" x14ac:dyDescent="0.55000000000000004">
      <c r="B52" s="30" t="s">
        <v>23</v>
      </c>
      <c r="C52" s="4" t="s">
        <v>38</v>
      </c>
      <c r="D52" s="11">
        <v>25</v>
      </c>
      <c r="E52" s="13">
        <v>1.65</v>
      </c>
      <c r="F52" s="13">
        <v>3</v>
      </c>
      <c r="G52" s="13">
        <v>8.35</v>
      </c>
      <c r="H52" s="13">
        <v>43.5</v>
      </c>
      <c r="I52" s="7">
        <v>0</v>
      </c>
      <c r="J52" s="19">
        <v>8.25</v>
      </c>
      <c r="K52" s="20">
        <v>14.250000000000002</v>
      </c>
      <c r="L52" s="7">
        <v>1.125</v>
      </c>
    </row>
    <row r="53" spans="2:12" ht="54" customHeight="1" thickBot="1" x14ac:dyDescent="0.55000000000000004">
      <c r="B53" s="21" t="s">
        <v>27</v>
      </c>
      <c r="C53" s="18" t="s">
        <v>58</v>
      </c>
      <c r="D53" s="36">
        <v>200</v>
      </c>
      <c r="E53" s="14">
        <v>1</v>
      </c>
      <c r="F53" s="14">
        <v>0.2</v>
      </c>
      <c r="G53" s="14">
        <v>20.2</v>
      </c>
      <c r="H53" s="37">
        <v>92</v>
      </c>
      <c r="I53" s="14">
        <v>4</v>
      </c>
      <c r="J53" s="8">
        <v>14</v>
      </c>
      <c r="K53" s="9">
        <v>8</v>
      </c>
      <c r="L53" s="16">
        <v>2.8</v>
      </c>
    </row>
    <row r="54" spans="2:12" ht="57.75" customHeight="1" thickBot="1" x14ac:dyDescent="0.55000000000000004">
      <c r="B54" s="32"/>
      <c r="C54" s="23" t="s">
        <v>30</v>
      </c>
      <c r="D54" s="56">
        <f t="shared" ref="D54:L54" si="7">SUM(D50:D53)</f>
        <v>455</v>
      </c>
      <c r="E54" s="40">
        <f t="shared" si="7"/>
        <v>27.779999999999998</v>
      </c>
      <c r="F54" s="40">
        <f t="shared" si="7"/>
        <v>20.12</v>
      </c>
      <c r="G54" s="40">
        <f t="shared" si="7"/>
        <v>47.290000000000006</v>
      </c>
      <c r="H54" s="40">
        <f t="shared" si="7"/>
        <v>411.18</v>
      </c>
      <c r="I54" s="40">
        <f t="shared" si="7"/>
        <v>19.55</v>
      </c>
      <c r="J54" s="40">
        <f t="shared" si="7"/>
        <v>51.45</v>
      </c>
      <c r="K54" s="40">
        <f t="shared" si="7"/>
        <v>129.25</v>
      </c>
      <c r="L54" s="28">
        <f t="shared" si="7"/>
        <v>6.4649999999999999</v>
      </c>
    </row>
    <row r="55" spans="2:12" ht="54.75" customHeight="1" thickBot="1" x14ac:dyDescent="0.55000000000000004">
      <c r="B55" s="11"/>
      <c r="C55" s="54" t="s">
        <v>3</v>
      </c>
      <c r="D55" s="57">
        <f t="shared" ref="D55:L55" si="8">D48+D54</f>
        <v>1355</v>
      </c>
      <c r="E55" s="57">
        <f t="shared" si="8"/>
        <v>58.767499999999998</v>
      </c>
      <c r="F55" s="57">
        <f t="shared" si="8"/>
        <v>43.45</v>
      </c>
      <c r="G55" s="57">
        <f t="shared" si="8"/>
        <v>139.51600000000002</v>
      </c>
      <c r="H55" s="57">
        <f t="shared" si="8"/>
        <v>1191.0725</v>
      </c>
      <c r="I55" s="57">
        <f t="shared" si="8"/>
        <v>66.674999999999997</v>
      </c>
      <c r="J55" s="57">
        <f t="shared" si="8"/>
        <v>215.49</v>
      </c>
      <c r="K55" s="57">
        <f t="shared" si="8"/>
        <v>276.5625</v>
      </c>
      <c r="L55" s="28">
        <f t="shared" si="8"/>
        <v>13.949666666666666</v>
      </c>
    </row>
    <row r="56" spans="2:12" ht="54.75" customHeight="1" thickBot="1" x14ac:dyDescent="0.55000000000000004">
      <c r="B56" s="104" t="s">
        <v>9</v>
      </c>
      <c r="C56" s="105"/>
      <c r="D56" s="105"/>
      <c r="E56" s="105"/>
      <c r="F56" s="105"/>
      <c r="G56" s="105"/>
      <c r="H56" s="105"/>
      <c r="I56" s="105"/>
      <c r="J56" s="105"/>
      <c r="K56" s="105"/>
      <c r="L56" s="106"/>
    </row>
    <row r="57" spans="2:12" ht="39.75" customHeight="1" thickBot="1" x14ac:dyDescent="0.55000000000000004">
      <c r="B57" s="115" t="s">
        <v>5</v>
      </c>
      <c r="C57" s="115" t="s">
        <v>0</v>
      </c>
      <c r="D57" s="115" t="s">
        <v>21</v>
      </c>
      <c r="E57" s="116" t="s">
        <v>14</v>
      </c>
      <c r="F57" s="117"/>
      <c r="G57" s="118"/>
      <c r="H57" s="116" t="s">
        <v>4</v>
      </c>
      <c r="I57" s="113" t="s">
        <v>18</v>
      </c>
      <c r="J57" s="114" t="s">
        <v>19</v>
      </c>
      <c r="K57" s="114" t="s">
        <v>20</v>
      </c>
      <c r="L57" s="114" t="s">
        <v>37</v>
      </c>
    </row>
    <row r="58" spans="2:12" ht="48" customHeight="1" thickBot="1" x14ac:dyDescent="0.55000000000000004">
      <c r="B58" s="108"/>
      <c r="C58" s="108"/>
      <c r="D58" s="108"/>
      <c r="E58" s="41" t="s">
        <v>15</v>
      </c>
      <c r="F58" s="41" t="s">
        <v>16</v>
      </c>
      <c r="G58" s="41" t="s">
        <v>17</v>
      </c>
      <c r="H58" s="112"/>
      <c r="I58" s="103"/>
      <c r="J58" s="101"/>
      <c r="K58" s="101"/>
      <c r="L58" s="101"/>
    </row>
    <row r="59" spans="2:12" ht="54.75" customHeight="1" thickBot="1" x14ac:dyDescent="0.55000000000000004">
      <c r="B59" s="97" t="s">
        <v>1</v>
      </c>
      <c r="C59" s="98"/>
      <c r="D59" s="98"/>
      <c r="E59" s="98"/>
      <c r="F59" s="98"/>
      <c r="G59" s="98"/>
      <c r="H59" s="98"/>
      <c r="I59" s="98"/>
      <c r="J59" s="98"/>
      <c r="K59" s="122"/>
      <c r="L59" s="123"/>
    </row>
    <row r="60" spans="2:12" ht="48" customHeight="1" thickBot="1" x14ac:dyDescent="0.55000000000000004">
      <c r="B60" s="36" t="s">
        <v>47</v>
      </c>
      <c r="C60" s="58" t="s">
        <v>48</v>
      </c>
      <c r="D60" s="45">
        <v>100</v>
      </c>
      <c r="E60" s="7">
        <v>0.7</v>
      </c>
      <c r="F60" s="7">
        <v>0.1</v>
      </c>
      <c r="G60" s="7">
        <v>1.8999999999999997</v>
      </c>
      <c r="H60" s="7">
        <v>11</v>
      </c>
      <c r="I60" s="7">
        <v>10</v>
      </c>
      <c r="J60" s="44">
        <v>23</v>
      </c>
      <c r="K60" s="46">
        <v>14</v>
      </c>
      <c r="L60" s="14">
        <v>0.9</v>
      </c>
    </row>
    <row r="61" spans="2:12" ht="45" customHeight="1" thickBot="1" x14ac:dyDescent="0.55000000000000004">
      <c r="B61" s="36" t="s">
        <v>28</v>
      </c>
      <c r="C61" s="12" t="s">
        <v>42</v>
      </c>
      <c r="D61" s="11">
        <v>250</v>
      </c>
      <c r="E61" s="13">
        <v>2.4750000000000001</v>
      </c>
      <c r="F61" s="13">
        <v>4.3875000000000002</v>
      </c>
      <c r="G61" s="13">
        <v>17.175000000000001</v>
      </c>
      <c r="H61" s="13">
        <v>118.925</v>
      </c>
      <c r="I61" s="7">
        <v>16.774999999999999</v>
      </c>
      <c r="J61" s="19">
        <v>25.387499999999999</v>
      </c>
      <c r="K61" s="46">
        <v>26.5625</v>
      </c>
      <c r="L61" s="14">
        <v>1</v>
      </c>
    </row>
    <row r="62" spans="2:12" ht="46.5" customHeight="1" thickBot="1" x14ac:dyDescent="0.55000000000000004">
      <c r="B62" s="17" t="s">
        <v>64</v>
      </c>
      <c r="C62" s="18" t="s">
        <v>80</v>
      </c>
      <c r="D62" s="17">
        <v>250</v>
      </c>
      <c r="E62" s="7">
        <v>9.6285714285714281</v>
      </c>
      <c r="F62" s="7">
        <v>15.707142857142857</v>
      </c>
      <c r="G62" s="7">
        <v>36.514285714285712</v>
      </c>
      <c r="H62" s="7">
        <v>285.72857142857146</v>
      </c>
      <c r="I62" s="7">
        <v>2.4785714285714286</v>
      </c>
      <c r="J62" s="44">
        <v>25.749999999999996</v>
      </c>
      <c r="K62" s="46">
        <v>90.492857142857147</v>
      </c>
      <c r="L62" s="14">
        <v>3.6714285714285713</v>
      </c>
    </row>
    <row r="63" spans="2:12" ht="46.5" customHeight="1" thickBot="1" x14ac:dyDescent="0.55000000000000004">
      <c r="B63" s="11" t="s">
        <v>23</v>
      </c>
      <c r="C63" s="12" t="s">
        <v>38</v>
      </c>
      <c r="D63" s="11">
        <v>60</v>
      </c>
      <c r="E63" s="13">
        <v>4.5599999999999996</v>
      </c>
      <c r="F63" s="13">
        <v>0.47999999999999993</v>
      </c>
      <c r="G63" s="13">
        <v>29.479999999999997</v>
      </c>
      <c r="H63" s="13">
        <v>141</v>
      </c>
      <c r="I63" s="7">
        <v>0</v>
      </c>
      <c r="J63" s="19">
        <v>13.8</v>
      </c>
      <c r="K63" s="59">
        <v>19.8</v>
      </c>
      <c r="L63" s="7">
        <v>1.1466666666666667</v>
      </c>
    </row>
    <row r="64" spans="2:12" ht="48" customHeight="1" thickBot="1" x14ac:dyDescent="0.55000000000000004">
      <c r="B64" s="11" t="s">
        <v>25</v>
      </c>
      <c r="C64" s="12" t="s">
        <v>39</v>
      </c>
      <c r="D64" s="11">
        <v>40</v>
      </c>
      <c r="E64" s="13">
        <v>2.64</v>
      </c>
      <c r="F64" s="13">
        <v>4.8</v>
      </c>
      <c r="G64" s="13">
        <v>13.36</v>
      </c>
      <c r="H64" s="13">
        <v>69.599999999999994</v>
      </c>
      <c r="I64" s="7">
        <v>0</v>
      </c>
      <c r="J64" s="19">
        <v>13.2</v>
      </c>
      <c r="K64" s="20">
        <v>22.8</v>
      </c>
      <c r="L64" s="7">
        <v>1.8079999999999998</v>
      </c>
    </row>
    <row r="65" spans="2:12" ht="49.5" customHeight="1" thickBot="1" x14ac:dyDescent="0.55000000000000004">
      <c r="B65" s="21" t="s">
        <v>26</v>
      </c>
      <c r="C65" s="18" t="s">
        <v>59</v>
      </c>
      <c r="D65" s="17">
        <v>100</v>
      </c>
      <c r="E65" s="7">
        <v>0.4</v>
      </c>
      <c r="F65" s="7">
        <v>0.4</v>
      </c>
      <c r="G65" s="7">
        <v>9.8000000000000007</v>
      </c>
      <c r="H65" s="13">
        <v>47</v>
      </c>
      <c r="I65" s="14">
        <v>10</v>
      </c>
      <c r="J65" s="8">
        <v>16</v>
      </c>
      <c r="K65" s="9">
        <v>9</v>
      </c>
      <c r="L65" s="14">
        <v>2.2000000000000002</v>
      </c>
    </row>
    <row r="66" spans="2:12" ht="49.5" customHeight="1" thickBot="1" x14ac:dyDescent="0.55000000000000004">
      <c r="B66" s="11" t="s">
        <v>27</v>
      </c>
      <c r="C66" s="18" t="s">
        <v>58</v>
      </c>
      <c r="D66" s="17">
        <v>180</v>
      </c>
      <c r="E66" s="7">
        <v>0.9</v>
      </c>
      <c r="F66" s="7">
        <v>0.18</v>
      </c>
      <c r="G66" s="7">
        <v>18.18</v>
      </c>
      <c r="H66" s="13">
        <v>82.8</v>
      </c>
      <c r="I66" s="14">
        <v>3.6</v>
      </c>
      <c r="J66" s="19">
        <v>12.6</v>
      </c>
      <c r="K66" s="20">
        <v>7.2</v>
      </c>
      <c r="L66" s="44">
        <v>2.52</v>
      </c>
    </row>
    <row r="67" spans="2:12" ht="58.5" customHeight="1" thickBot="1" x14ac:dyDescent="0.55000000000000004">
      <c r="B67" s="17"/>
      <c r="C67" s="49" t="s">
        <v>2</v>
      </c>
      <c r="D67" s="50">
        <f>SUM(D60:D66)</f>
        <v>980</v>
      </c>
      <c r="E67" s="69">
        <f>SUM(E60:E66)</f>
        <v>21.303571428571423</v>
      </c>
      <c r="F67" s="69">
        <f t="shared" ref="F67:L67" si="9">SUM(F60:F66)</f>
        <v>26.054642857142856</v>
      </c>
      <c r="G67" s="69">
        <f t="shared" si="9"/>
        <v>126.40928571428572</v>
      </c>
      <c r="H67" s="69">
        <f t="shared" si="9"/>
        <v>756.05357142857144</v>
      </c>
      <c r="I67" s="69">
        <f t="shared" si="9"/>
        <v>42.853571428571428</v>
      </c>
      <c r="J67" s="69">
        <f t="shared" si="9"/>
        <v>129.73750000000001</v>
      </c>
      <c r="K67" s="69">
        <f t="shared" si="9"/>
        <v>189.85535714285714</v>
      </c>
      <c r="L67" s="69">
        <f t="shared" si="9"/>
        <v>13.246095238095236</v>
      </c>
    </row>
    <row r="68" spans="2:12" ht="62.25" customHeight="1" thickBot="1" x14ac:dyDescent="0.55000000000000004">
      <c r="B68" s="97" t="s">
        <v>29</v>
      </c>
      <c r="C68" s="98"/>
      <c r="D68" s="98"/>
      <c r="E68" s="98"/>
      <c r="F68" s="98"/>
      <c r="G68" s="98"/>
      <c r="H68" s="98"/>
      <c r="I68" s="98"/>
      <c r="J68" s="98"/>
      <c r="K68" s="98"/>
      <c r="L68" s="99"/>
    </row>
    <row r="69" spans="2:12" ht="49.5" customHeight="1" thickBot="1" x14ac:dyDescent="0.55000000000000004">
      <c r="B69" s="60" t="s">
        <v>47</v>
      </c>
      <c r="C69" s="52" t="s">
        <v>48</v>
      </c>
      <c r="D69" s="21">
        <v>30</v>
      </c>
      <c r="E69" s="37">
        <v>0.33</v>
      </c>
      <c r="F69" s="37">
        <v>0.6</v>
      </c>
      <c r="G69" s="37">
        <v>1.1399999999999999</v>
      </c>
      <c r="H69" s="37">
        <v>6.7</v>
      </c>
      <c r="I69" s="37">
        <v>5.25</v>
      </c>
      <c r="J69" s="37">
        <v>4.2</v>
      </c>
      <c r="K69" s="14">
        <v>6</v>
      </c>
      <c r="L69" s="47">
        <v>0.25</v>
      </c>
    </row>
    <row r="70" spans="2:12" ht="48" customHeight="1" thickBot="1" x14ac:dyDescent="0.55000000000000004">
      <c r="B70" s="21" t="s">
        <v>44</v>
      </c>
      <c r="C70" s="35" t="s">
        <v>81</v>
      </c>
      <c r="D70" s="36">
        <v>150</v>
      </c>
      <c r="E70" s="9">
        <v>10.210000000000001</v>
      </c>
      <c r="F70" s="9">
        <v>14.9</v>
      </c>
      <c r="G70" s="9">
        <v>1.92</v>
      </c>
      <c r="H70" s="9">
        <v>245.036</v>
      </c>
      <c r="I70" s="37">
        <v>0.43</v>
      </c>
      <c r="J70" s="37">
        <v>86.51</v>
      </c>
      <c r="K70" s="9">
        <v>14.59</v>
      </c>
      <c r="L70" s="9">
        <v>2.1</v>
      </c>
    </row>
    <row r="71" spans="2:12" ht="52.5" customHeight="1" thickBot="1" x14ac:dyDescent="0.55000000000000004">
      <c r="B71" s="32" t="s">
        <v>23</v>
      </c>
      <c r="C71" s="31" t="s">
        <v>38</v>
      </c>
      <c r="D71" s="32">
        <v>20</v>
      </c>
      <c r="E71" s="61">
        <v>1.5</v>
      </c>
      <c r="F71" s="61">
        <v>0.6</v>
      </c>
      <c r="G71" s="61">
        <v>10.02</v>
      </c>
      <c r="H71" s="61">
        <v>51.8</v>
      </c>
      <c r="I71" s="33">
        <v>0</v>
      </c>
      <c r="J71" s="33">
        <v>4.4000000000000004</v>
      </c>
      <c r="K71" s="61">
        <v>6.6</v>
      </c>
      <c r="L71" s="9">
        <v>0.4</v>
      </c>
    </row>
    <row r="72" spans="2:12" ht="50.25" customHeight="1" thickBot="1" x14ac:dyDescent="0.55000000000000004">
      <c r="B72" s="32" t="s">
        <v>22</v>
      </c>
      <c r="C72" s="31" t="s">
        <v>41</v>
      </c>
      <c r="D72" s="32">
        <v>200</v>
      </c>
      <c r="E72" s="33">
        <v>0</v>
      </c>
      <c r="F72" s="33">
        <v>0</v>
      </c>
      <c r="G72" s="33">
        <v>6.9860000000000007</v>
      </c>
      <c r="H72" s="33">
        <v>27.93</v>
      </c>
      <c r="I72" s="33">
        <v>0.05</v>
      </c>
      <c r="J72" s="33">
        <v>2.69</v>
      </c>
      <c r="K72" s="33">
        <v>2.2000000000000002</v>
      </c>
      <c r="L72" s="14">
        <v>0.43</v>
      </c>
    </row>
    <row r="73" spans="2:12" ht="52.5" customHeight="1" thickBot="1" x14ac:dyDescent="0.55000000000000004">
      <c r="B73" s="32"/>
      <c r="C73" s="23" t="s">
        <v>30</v>
      </c>
      <c r="D73" s="56">
        <f t="shared" ref="D73:L73" si="10">SUM(D69:D72)</f>
        <v>400</v>
      </c>
      <c r="E73" s="40">
        <f t="shared" si="10"/>
        <v>12.040000000000001</v>
      </c>
      <c r="F73" s="40">
        <f t="shared" si="10"/>
        <v>16.100000000000001</v>
      </c>
      <c r="G73" s="40">
        <f t="shared" si="10"/>
        <v>20.065999999999999</v>
      </c>
      <c r="H73" s="40">
        <f t="shared" si="10"/>
        <v>331.46600000000001</v>
      </c>
      <c r="I73" s="40">
        <f t="shared" si="10"/>
        <v>5.7299999999999995</v>
      </c>
      <c r="J73" s="40">
        <f t="shared" si="10"/>
        <v>97.800000000000011</v>
      </c>
      <c r="K73" s="40">
        <f t="shared" si="10"/>
        <v>29.389999999999997</v>
      </c>
      <c r="L73" s="26">
        <f t="shared" si="10"/>
        <v>3.18</v>
      </c>
    </row>
    <row r="74" spans="2:12" ht="58.5" customHeight="1" thickBot="1" x14ac:dyDescent="0.55000000000000004">
      <c r="B74" s="11"/>
      <c r="C74" s="54" t="s">
        <v>3</v>
      </c>
      <c r="D74" s="62">
        <f t="shared" ref="D74:L74" si="11">D67+D73</f>
        <v>1380</v>
      </c>
      <c r="E74" s="57">
        <f t="shared" si="11"/>
        <v>33.343571428571423</v>
      </c>
      <c r="F74" s="57">
        <f t="shared" si="11"/>
        <v>42.154642857142861</v>
      </c>
      <c r="G74" s="57">
        <f t="shared" si="11"/>
        <v>146.47528571428572</v>
      </c>
      <c r="H74" s="63">
        <f t="shared" si="11"/>
        <v>1087.5195714285715</v>
      </c>
      <c r="I74" s="57">
        <f t="shared" si="11"/>
        <v>48.583571428571425</v>
      </c>
      <c r="J74" s="57">
        <f t="shared" si="11"/>
        <v>227.53750000000002</v>
      </c>
      <c r="K74" s="57">
        <f t="shared" si="11"/>
        <v>219.24535714285713</v>
      </c>
      <c r="L74" s="28">
        <f t="shared" si="11"/>
        <v>16.426095238095236</v>
      </c>
    </row>
    <row r="75" spans="2:12" ht="64.5" customHeight="1" thickBot="1" x14ac:dyDescent="0.55000000000000004">
      <c r="B75" s="104" t="s">
        <v>10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06"/>
    </row>
    <row r="76" spans="2:12" ht="41.25" customHeight="1" thickBot="1" x14ac:dyDescent="0.55000000000000004">
      <c r="B76" s="115" t="s">
        <v>5</v>
      </c>
      <c r="C76" s="115" t="s">
        <v>0</v>
      </c>
      <c r="D76" s="115" t="s">
        <v>21</v>
      </c>
      <c r="E76" s="116" t="s">
        <v>14</v>
      </c>
      <c r="F76" s="117"/>
      <c r="G76" s="118"/>
      <c r="H76" s="116" t="s">
        <v>4</v>
      </c>
      <c r="I76" s="113" t="s">
        <v>18</v>
      </c>
      <c r="J76" s="114" t="s">
        <v>19</v>
      </c>
      <c r="K76" s="114" t="s">
        <v>20</v>
      </c>
      <c r="L76" s="114" t="s">
        <v>37</v>
      </c>
    </row>
    <row r="77" spans="2:12" ht="60" customHeight="1" thickBot="1" x14ac:dyDescent="0.55000000000000004">
      <c r="B77" s="108"/>
      <c r="C77" s="108"/>
      <c r="D77" s="108"/>
      <c r="E77" s="41" t="s">
        <v>15</v>
      </c>
      <c r="F77" s="41" t="s">
        <v>16</v>
      </c>
      <c r="G77" s="41" t="s">
        <v>17</v>
      </c>
      <c r="H77" s="112"/>
      <c r="I77" s="103"/>
      <c r="J77" s="101"/>
      <c r="K77" s="101"/>
      <c r="L77" s="101"/>
    </row>
    <row r="78" spans="2:12" ht="57.75" customHeight="1" thickBot="1" x14ac:dyDescent="0.55000000000000004">
      <c r="B78" s="97" t="s">
        <v>1</v>
      </c>
      <c r="C78" s="98"/>
      <c r="D78" s="98"/>
      <c r="E78" s="98"/>
      <c r="F78" s="98"/>
      <c r="G78" s="98"/>
      <c r="H78" s="98"/>
      <c r="I78" s="98"/>
      <c r="J78" s="98"/>
      <c r="K78" s="98"/>
      <c r="L78" s="99"/>
    </row>
    <row r="79" spans="2:12" ht="45" customHeight="1" thickBot="1" x14ac:dyDescent="0.55000000000000004">
      <c r="B79" s="11" t="s">
        <v>47</v>
      </c>
      <c r="C79" s="12" t="s">
        <v>48</v>
      </c>
      <c r="D79" s="11">
        <v>100</v>
      </c>
      <c r="E79" s="13">
        <v>0.7</v>
      </c>
      <c r="F79" s="13">
        <v>0.1</v>
      </c>
      <c r="G79" s="13">
        <v>1.8999999999999997</v>
      </c>
      <c r="H79" s="13">
        <v>11</v>
      </c>
      <c r="I79" s="7">
        <v>10</v>
      </c>
      <c r="J79" s="44">
        <v>23</v>
      </c>
      <c r="K79" s="9">
        <v>14</v>
      </c>
      <c r="L79" s="14">
        <v>0.9</v>
      </c>
    </row>
    <row r="80" spans="2:12" ht="49.5" customHeight="1" thickBot="1" x14ac:dyDescent="0.55000000000000004">
      <c r="B80" s="36" t="s">
        <v>84</v>
      </c>
      <c r="C80" s="35" t="s">
        <v>85</v>
      </c>
      <c r="D80" s="36">
        <v>250</v>
      </c>
      <c r="E80" s="13">
        <v>21.75</v>
      </c>
      <c r="F80" s="14">
        <v>5.25</v>
      </c>
      <c r="G80" s="14">
        <v>4.375</v>
      </c>
      <c r="H80" s="14">
        <v>150</v>
      </c>
      <c r="I80" s="7">
        <v>1.625</v>
      </c>
      <c r="J80" s="47">
        <v>22.5</v>
      </c>
      <c r="K80" s="9">
        <v>25</v>
      </c>
      <c r="L80" s="14">
        <v>1.5</v>
      </c>
    </row>
    <row r="81" spans="2:12" ht="51" customHeight="1" thickBot="1" x14ac:dyDescent="0.55000000000000004">
      <c r="B81" s="5" t="s">
        <v>86</v>
      </c>
      <c r="C81" s="4" t="s">
        <v>87</v>
      </c>
      <c r="D81" s="5">
        <v>100</v>
      </c>
      <c r="E81" s="14">
        <v>12.33</v>
      </c>
      <c r="F81" s="6">
        <v>6.8</v>
      </c>
      <c r="G81" s="6">
        <v>11.5</v>
      </c>
      <c r="H81" s="6">
        <v>172.59</v>
      </c>
      <c r="I81" s="14">
        <v>1.2</v>
      </c>
      <c r="J81" s="64">
        <v>143.22999999999999</v>
      </c>
      <c r="K81" s="65">
        <v>45.71</v>
      </c>
      <c r="L81" s="66">
        <v>0.83</v>
      </c>
    </row>
    <row r="82" spans="2:12" ht="46.5" customHeight="1" thickBot="1" x14ac:dyDescent="0.55000000000000004">
      <c r="B82" s="11" t="s">
        <v>88</v>
      </c>
      <c r="C82" s="12" t="s">
        <v>89</v>
      </c>
      <c r="D82" s="11">
        <v>180</v>
      </c>
      <c r="E82" s="13">
        <v>6.54</v>
      </c>
      <c r="F82" s="13">
        <v>6.9360000000000008</v>
      </c>
      <c r="G82" s="13">
        <v>36.54</v>
      </c>
      <c r="H82" s="13">
        <v>234.85200000000003</v>
      </c>
      <c r="I82" s="7">
        <v>0</v>
      </c>
      <c r="J82" s="19">
        <v>14.568000000000001</v>
      </c>
      <c r="K82" s="20">
        <v>9.7680000000000007</v>
      </c>
      <c r="L82" s="7">
        <v>0.27599999999999997</v>
      </c>
    </row>
    <row r="83" spans="2:12" ht="48" customHeight="1" thickBot="1" x14ac:dyDescent="0.55000000000000004">
      <c r="B83" s="11" t="s">
        <v>23</v>
      </c>
      <c r="C83" s="12" t="s">
        <v>38</v>
      </c>
      <c r="D83" s="11">
        <v>60</v>
      </c>
      <c r="E83" s="13">
        <v>4.5599999999999996</v>
      </c>
      <c r="F83" s="13">
        <v>0.47999999999999993</v>
      </c>
      <c r="G83" s="13">
        <v>29.479999999999997</v>
      </c>
      <c r="H83" s="13">
        <v>141</v>
      </c>
      <c r="I83" s="7">
        <v>0</v>
      </c>
      <c r="J83" s="19">
        <v>13.8</v>
      </c>
      <c r="K83" s="9">
        <v>19.8</v>
      </c>
      <c r="L83" s="14">
        <v>1.1466666666666667</v>
      </c>
    </row>
    <row r="84" spans="2:12" ht="48" customHeight="1" thickBot="1" x14ac:dyDescent="0.55000000000000004">
      <c r="B84" s="11" t="s">
        <v>25</v>
      </c>
      <c r="C84" s="12" t="s">
        <v>39</v>
      </c>
      <c r="D84" s="11">
        <v>40</v>
      </c>
      <c r="E84" s="13">
        <v>2.64</v>
      </c>
      <c r="F84" s="13">
        <v>4.8</v>
      </c>
      <c r="G84" s="13">
        <v>13.36</v>
      </c>
      <c r="H84" s="13">
        <v>69.599999999999994</v>
      </c>
      <c r="I84" s="7">
        <v>0</v>
      </c>
      <c r="J84" s="19">
        <v>13.2</v>
      </c>
      <c r="K84" s="9">
        <v>22.8</v>
      </c>
      <c r="L84" s="14">
        <v>1.8079999999999998</v>
      </c>
    </row>
    <row r="85" spans="2:12" ht="51" customHeight="1" thickBot="1" x14ac:dyDescent="0.55000000000000004">
      <c r="B85" s="21" t="s">
        <v>22</v>
      </c>
      <c r="C85" s="35" t="s">
        <v>41</v>
      </c>
      <c r="D85" s="21">
        <v>200</v>
      </c>
      <c r="E85" s="37">
        <v>0</v>
      </c>
      <c r="F85" s="37">
        <v>0</v>
      </c>
      <c r="G85" s="37">
        <v>6.9860000000000007</v>
      </c>
      <c r="H85" s="37">
        <v>27.93</v>
      </c>
      <c r="I85" s="14">
        <v>0.05</v>
      </c>
      <c r="J85" s="8">
        <v>2.69</v>
      </c>
      <c r="K85" s="9">
        <v>2.2000000000000002</v>
      </c>
      <c r="L85" s="14">
        <v>0.43</v>
      </c>
    </row>
    <row r="86" spans="2:12" ht="55.5" customHeight="1" thickBot="1" x14ac:dyDescent="0.55000000000000004">
      <c r="B86" s="21"/>
      <c r="C86" s="23" t="s">
        <v>2</v>
      </c>
      <c r="D86" s="24">
        <f t="shared" ref="D86:L86" si="12">SUM(D79:D85)</f>
        <v>930</v>
      </c>
      <c r="E86" s="25">
        <f t="shared" si="12"/>
        <v>48.52</v>
      </c>
      <c r="F86" s="25">
        <f t="shared" si="12"/>
        <v>24.366</v>
      </c>
      <c r="G86" s="25">
        <f t="shared" si="12"/>
        <v>104.14099999999999</v>
      </c>
      <c r="H86" s="25">
        <f t="shared" si="12"/>
        <v>806.97199999999998</v>
      </c>
      <c r="I86" s="25">
        <f t="shared" si="12"/>
        <v>12.875</v>
      </c>
      <c r="J86" s="25">
        <f t="shared" si="12"/>
        <v>232.988</v>
      </c>
      <c r="K86" s="25">
        <f t="shared" si="12"/>
        <v>139.27799999999999</v>
      </c>
      <c r="L86" s="28">
        <f t="shared" si="12"/>
        <v>6.8906666666666663</v>
      </c>
    </row>
    <row r="87" spans="2:12" ht="57.75" customHeight="1" thickBot="1" x14ac:dyDescent="0.55000000000000004">
      <c r="B87" s="97" t="s">
        <v>29</v>
      </c>
      <c r="C87" s="98"/>
      <c r="D87" s="98"/>
      <c r="E87" s="98"/>
      <c r="F87" s="98"/>
      <c r="G87" s="98"/>
      <c r="H87" s="98"/>
      <c r="I87" s="98"/>
      <c r="J87" s="98"/>
      <c r="K87" s="98"/>
      <c r="L87" s="99"/>
    </row>
    <row r="88" spans="2:12" ht="50.25" customHeight="1" thickBot="1" x14ac:dyDescent="0.55000000000000004">
      <c r="B88" s="21" t="s">
        <v>82</v>
      </c>
      <c r="C88" s="12" t="s">
        <v>83</v>
      </c>
      <c r="D88" s="11">
        <v>250</v>
      </c>
      <c r="E88" s="13">
        <v>15.8</v>
      </c>
      <c r="F88" s="13">
        <v>11.8</v>
      </c>
      <c r="G88" s="13">
        <v>43.56</v>
      </c>
      <c r="H88" s="13">
        <v>315.29000000000002</v>
      </c>
      <c r="I88" s="7">
        <v>1.62</v>
      </c>
      <c r="J88" s="19">
        <v>158.62</v>
      </c>
      <c r="K88" s="9">
        <v>45.44</v>
      </c>
      <c r="L88" s="9">
        <v>0.73</v>
      </c>
    </row>
    <row r="89" spans="2:12" ht="50.25" customHeight="1" thickBot="1" x14ac:dyDescent="0.55000000000000004">
      <c r="B89" s="21" t="s">
        <v>65</v>
      </c>
      <c r="C89" s="12" t="s">
        <v>66</v>
      </c>
      <c r="D89" s="11">
        <v>10</v>
      </c>
      <c r="E89" s="13">
        <v>0.05</v>
      </c>
      <c r="F89" s="13">
        <v>8.25</v>
      </c>
      <c r="G89" s="13">
        <v>0.08</v>
      </c>
      <c r="H89" s="13">
        <v>74.8</v>
      </c>
      <c r="I89" s="7">
        <v>0</v>
      </c>
      <c r="J89" s="19">
        <v>2.4</v>
      </c>
      <c r="K89" s="9">
        <v>0.05</v>
      </c>
      <c r="L89" s="16">
        <v>0.02</v>
      </c>
    </row>
    <row r="90" spans="2:12" ht="50.25" customHeight="1" thickBot="1" x14ac:dyDescent="0.55000000000000004">
      <c r="B90" s="21" t="s">
        <v>23</v>
      </c>
      <c r="C90" s="12" t="s">
        <v>38</v>
      </c>
      <c r="D90" s="11">
        <v>20</v>
      </c>
      <c r="E90" s="13">
        <v>1.5</v>
      </c>
      <c r="F90" s="13">
        <v>0.6</v>
      </c>
      <c r="G90" s="13">
        <v>10.02</v>
      </c>
      <c r="H90" s="13">
        <f>103.6/2</f>
        <v>51.8</v>
      </c>
      <c r="I90" s="7">
        <v>0</v>
      </c>
      <c r="J90" s="19">
        <v>4.4000000000000004</v>
      </c>
      <c r="K90" s="9">
        <f>13.2/2</f>
        <v>6.6</v>
      </c>
      <c r="L90" s="16">
        <v>0.4</v>
      </c>
    </row>
    <row r="91" spans="2:12" ht="48" customHeight="1" thickBot="1" x14ac:dyDescent="0.55000000000000004">
      <c r="B91" s="21" t="s">
        <v>22</v>
      </c>
      <c r="C91" s="18" t="s">
        <v>41</v>
      </c>
      <c r="D91" s="36">
        <v>200</v>
      </c>
      <c r="E91" s="14">
        <v>0</v>
      </c>
      <c r="F91" s="14">
        <v>0</v>
      </c>
      <c r="G91" s="14">
        <v>6.9860000000000007</v>
      </c>
      <c r="H91" s="37">
        <v>27.93</v>
      </c>
      <c r="I91" s="14">
        <v>0.05</v>
      </c>
      <c r="J91" s="8">
        <v>2.69</v>
      </c>
      <c r="K91" s="9">
        <v>2.2000000000000002</v>
      </c>
      <c r="L91" s="16">
        <v>0.43</v>
      </c>
    </row>
    <row r="92" spans="2:12" ht="51.75" customHeight="1" thickBot="1" x14ac:dyDescent="0.55000000000000004">
      <c r="B92" s="21"/>
      <c r="C92" s="23" t="s">
        <v>30</v>
      </c>
      <c r="D92" s="24">
        <f t="shared" ref="D92:L92" si="13">SUM(D88:D91)</f>
        <v>480</v>
      </c>
      <c r="E92" s="24">
        <f t="shared" si="13"/>
        <v>17.350000000000001</v>
      </c>
      <c r="F92" s="25">
        <f t="shared" si="13"/>
        <v>20.650000000000002</v>
      </c>
      <c r="G92" s="25">
        <f t="shared" si="13"/>
        <v>60.646000000000001</v>
      </c>
      <c r="H92" s="25">
        <f t="shared" si="13"/>
        <v>469.82000000000005</v>
      </c>
      <c r="I92" s="25">
        <f t="shared" si="13"/>
        <v>1.6700000000000002</v>
      </c>
      <c r="J92" s="25">
        <f t="shared" si="13"/>
        <v>168.11</v>
      </c>
      <c r="K92" s="25">
        <f t="shared" si="13"/>
        <v>54.29</v>
      </c>
      <c r="L92" s="28">
        <f t="shared" si="13"/>
        <v>1.5799999999999998</v>
      </c>
    </row>
    <row r="93" spans="2:12" ht="50.25" customHeight="1" thickBot="1" x14ac:dyDescent="0.55000000000000004">
      <c r="B93" s="11"/>
      <c r="C93" s="54" t="s">
        <v>3</v>
      </c>
      <c r="D93" s="55">
        <f t="shared" ref="D93:L93" si="14">D86+D92</f>
        <v>1410</v>
      </c>
      <c r="E93" s="55">
        <f t="shared" si="14"/>
        <v>65.87</v>
      </c>
      <c r="F93" s="55">
        <f t="shared" si="14"/>
        <v>45.016000000000005</v>
      </c>
      <c r="G93" s="57">
        <f t="shared" si="14"/>
        <v>164.78699999999998</v>
      </c>
      <c r="H93" s="55">
        <f t="shared" si="14"/>
        <v>1276.7919999999999</v>
      </c>
      <c r="I93" s="55">
        <f t="shared" si="14"/>
        <v>14.545</v>
      </c>
      <c r="J93" s="57">
        <f t="shared" si="14"/>
        <v>401.09800000000001</v>
      </c>
      <c r="K93" s="57">
        <f t="shared" si="14"/>
        <v>193.56799999999998</v>
      </c>
      <c r="L93" s="28">
        <f t="shared" si="14"/>
        <v>8.4706666666666663</v>
      </c>
    </row>
    <row r="94" spans="2:12" ht="43.5" customHeight="1" thickBot="1" x14ac:dyDescent="0.55000000000000004">
      <c r="B94" s="119" t="s">
        <v>11</v>
      </c>
      <c r="C94" s="120"/>
      <c r="D94" s="120"/>
      <c r="E94" s="120"/>
      <c r="F94" s="120"/>
      <c r="G94" s="120"/>
      <c r="H94" s="120"/>
      <c r="I94" s="120"/>
      <c r="J94" s="120"/>
      <c r="K94" s="120"/>
      <c r="L94" s="121"/>
    </row>
    <row r="95" spans="2:12" ht="65.25" customHeight="1" thickBot="1" x14ac:dyDescent="0.55000000000000004">
      <c r="B95" s="104" t="s">
        <v>32</v>
      </c>
      <c r="C95" s="105"/>
      <c r="D95" s="105"/>
      <c r="E95" s="105"/>
      <c r="F95" s="105"/>
      <c r="G95" s="105"/>
      <c r="H95" s="105"/>
      <c r="I95" s="105"/>
      <c r="J95" s="105"/>
      <c r="K95" s="105"/>
      <c r="L95" s="106"/>
    </row>
    <row r="96" spans="2:12" ht="41.25" customHeight="1" thickBot="1" x14ac:dyDescent="0.55000000000000004">
      <c r="B96" s="107" t="s">
        <v>5</v>
      </c>
      <c r="C96" s="115" t="s">
        <v>0</v>
      </c>
      <c r="D96" s="107" t="s">
        <v>21</v>
      </c>
      <c r="E96" s="109" t="s">
        <v>14</v>
      </c>
      <c r="F96" s="110"/>
      <c r="G96" s="111"/>
      <c r="H96" s="109" t="s">
        <v>4</v>
      </c>
      <c r="I96" s="102" t="s">
        <v>18</v>
      </c>
      <c r="J96" s="100" t="s">
        <v>19</v>
      </c>
      <c r="K96" s="100" t="s">
        <v>20</v>
      </c>
      <c r="L96" s="100" t="s">
        <v>37</v>
      </c>
    </row>
    <row r="97" spans="2:12" ht="52.5" customHeight="1" thickBot="1" x14ac:dyDescent="0.55000000000000004">
      <c r="B97" s="108"/>
      <c r="C97" s="108"/>
      <c r="D97" s="108"/>
      <c r="E97" s="41" t="s">
        <v>15</v>
      </c>
      <c r="F97" s="41" t="s">
        <v>16</v>
      </c>
      <c r="G97" s="41" t="s">
        <v>17</v>
      </c>
      <c r="H97" s="112"/>
      <c r="I97" s="103"/>
      <c r="J97" s="101"/>
      <c r="K97" s="101"/>
      <c r="L97" s="101"/>
    </row>
    <row r="98" spans="2:12" ht="56.25" customHeight="1" thickBot="1" x14ac:dyDescent="0.55000000000000004">
      <c r="B98" s="97" t="s">
        <v>1</v>
      </c>
      <c r="C98" s="98"/>
      <c r="D98" s="98"/>
      <c r="E98" s="98"/>
      <c r="F98" s="98"/>
      <c r="G98" s="98"/>
      <c r="H98" s="98"/>
      <c r="I98" s="98"/>
      <c r="J98" s="98"/>
      <c r="K98" s="98"/>
      <c r="L98" s="99"/>
    </row>
    <row r="99" spans="2:12" ht="45" customHeight="1" thickBot="1" x14ac:dyDescent="0.55000000000000004">
      <c r="B99" s="42" t="s">
        <v>47</v>
      </c>
      <c r="C99" s="43" t="s">
        <v>48</v>
      </c>
      <c r="D99" s="11">
        <v>100</v>
      </c>
      <c r="E99" s="6">
        <v>0.7</v>
      </c>
      <c r="F99" s="6">
        <v>0.1</v>
      </c>
      <c r="G99" s="6">
        <v>1.8999999999999997</v>
      </c>
      <c r="H99" s="6">
        <v>11</v>
      </c>
      <c r="I99" s="7">
        <v>10</v>
      </c>
      <c r="J99" s="44">
        <v>23</v>
      </c>
      <c r="K99" s="20">
        <v>14</v>
      </c>
      <c r="L99" s="7">
        <v>0.9</v>
      </c>
    </row>
    <row r="100" spans="2:12" ht="45" customHeight="1" thickBot="1" x14ac:dyDescent="0.55000000000000004">
      <c r="B100" s="11" t="s">
        <v>62</v>
      </c>
      <c r="C100" s="12" t="s">
        <v>78</v>
      </c>
      <c r="D100" s="11">
        <v>250</v>
      </c>
      <c r="E100" s="13">
        <v>1.9125000000000001</v>
      </c>
      <c r="F100" s="13">
        <v>4.875</v>
      </c>
      <c r="G100" s="13">
        <v>8.3375000000000004</v>
      </c>
      <c r="H100" s="37">
        <v>148.69999999999999</v>
      </c>
      <c r="I100" s="9">
        <v>29.55</v>
      </c>
      <c r="J100" s="15">
        <v>53.537500000000001</v>
      </c>
      <c r="K100" s="9">
        <v>20.962499999999999</v>
      </c>
      <c r="L100" s="9">
        <v>0.73750000000000004</v>
      </c>
    </row>
    <row r="101" spans="2:12" ht="42.75" customHeight="1" thickBot="1" x14ac:dyDescent="0.55000000000000004">
      <c r="B101" s="11" t="s">
        <v>54</v>
      </c>
      <c r="C101" s="12" t="s">
        <v>45</v>
      </c>
      <c r="D101" s="11">
        <v>100</v>
      </c>
      <c r="E101" s="13">
        <v>10.63</v>
      </c>
      <c r="F101" s="13">
        <v>12.64</v>
      </c>
      <c r="G101" s="13">
        <v>13.07</v>
      </c>
      <c r="H101" s="13">
        <v>209.45</v>
      </c>
      <c r="I101" s="7">
        <v>0.54</v>
      </c>
      <c r="J101" s="19">
        <v>60.77</v>
      </c>
      <c r="K101" s="9">
        <v>33.950000000000003</v>
      </c>
      <c r="L101" s="14">
        <v>1.2</v>
      </c>
    </row>
    <row r="102" spans="2:12" ht="45" customHeight="1" thickBot="1" x14ac:dyDescent="0.55000000000000004">
      <c r="B102" s="11" t="s">
        <v>60</v>
      </c>
      <c r="C102" s="12" t="s">
        <v>46</v>
      </c>
      <c r="D102" s="11">
        <v>180</v>
      </c>
      <c r="E102" s="13">
        <v>3.9</v>
      </c>
      <c r="F102" s="13">
        <v>3.456</v>
      </c>
      <c r="G102" s="13">
        <v>34.787999999999997</v>
      </c>
      <c r="H102" s="13">
        <v>227.47200000000001</v>
      </c>
      <c r="I102" s="7">
        <v>31.14</v>
      </c>
      <c r="J102" s="19">
        <v>174.708</v>
      </c>
      <c r="K102" s="9">
        <v>39.588000000000008</v>
      </c>
      <c r="L102" s="14">
        <v>1.464</v>
      </c>
    </row>
    <row r="103" spans="2:12" ht="48" customHeight="1" thickBot="1" x14ac:dyDescent="0.55000000000000004">
      <c r="B103" s="11" t="s">
        <v>23</v>
      </c>
      <c r="C103" s="12" t="s">
        <v>38</v>
      </c>
      <c r="D103" s="11">
        <v>60</v>
      </c>
      <c r="E103" s="13">
        <v>4.5599999999999996</v>
      </c>
      <c r="F103" s="13">
        <v>0.47999999999999993</v>
      </c>
      <c r="G103" s="13">
        <v>29.479999999999997</v>
      </c>
      <c r="H103" s="13">
        <v>141</v>
      </c>
      <c r="I103" s="7">
        <v>0</v>
      </c>
      <c r="J103" s="19">
        <v>13.8</v>
      </c>
      <c r="K103" s="20">
        <v>19.8</v>
      </c>
      <c r="L103" s="7">
        <v>1.1466666666666667</v>
      </c>
    </row>
    <row r="104" spans="2:12" ht="46.5" customHeight="1" thickBot="1" x14ac:dyDescent="0.55000000000000004">
      <c r="B104" s="11" t="s">
        <v>25</v>
      </c>
      <c r="C104" s="12" t="s">
        <v>39</v>
      </c>
      <c r="D104" s="11">
        <v>40</v>
      </c>
      <c r="E104" s="13">
        <v>2.64</v>
      </c>
      <c r="F104" s="13">
        <v>4.8</v>
      </c>
      <c r="G104" s="13">
        <v>13.36</v>
      </c>
      <c r="H104" s="13">
        <v>69.599999999999994</v>
      </c>
      <c r="I104" s="7">
        <v>0</v>
      </c>
      <c r="J104" s="19">
        <v>13.2</v>
      </c>
      <c r="K104" s="20">
        <v>22.8</v>
      </c>
      <c r="L104" s="7">
        <v>1.8079999999999998</v>
      </c>
    </row>
    <row r="105" spans="2:12" ht="48" customHeight="1" thickBot="1" x14ac:dyDescent="0.55000000000000004">
      <c r="B105" s="21" t="s">
        <v>27</v>
      </c>
      <c r="C105" s="18" t="s">
        <v>58</v>
      </c>
      <c r="D105" s="17">
        <v>180</v>
      </c>
      <c r="E105" s="7">
        <v>0.9</v>
      </c>
      <c r="F105" s="7">
        <v>0.18</v>
      </c>
      <c r="G105" s="7">
        <v>18.18</v>
      </c>
      <c r="H105" s="13">
        <v>82.8</v>
      </c>
      <c r="I105" s="14">
        <v>3.6</v>
      </c>
      <c r="J105" s="8">
        <v>12.6</v>
      </c>
      <c r="K105" s="9">
        <v>7.2</v>
      </c>
      <c r="L105" s="14">
        <v>2.52</v>
      </c>
    </row>
    <row r="106" spans="2:12" ht="57.75" customHeight="1" thickBot="1" x14ac:dyDescent="0.55000000000000004">
      <c r="B106" s="11"/>
      <c r="C106" s="54" t="s">
        <v>2</v>
      </c>
      <c r="D106" s="55">
        <f t="shared" ref="D106:L106" si="15">SUM(D99:D105)</f>
        <v>910</v>
      </c>
      <c r="E106" s="57">
        <f t="shared" si="15"/>
        <v>25.242499999999996</v>
      </c>
      <c r="F106" s="57">
        <f t="shared" si="15"/>
        <v>26.531000000000002</v>
      </c>
      <c r="G106" s="57">
        <f t="shared" si="15"/>
        <v>119.1155</v>
      </c>
      <c r="H106" s="57">
        <f t="shared" si="15"/>
        <v>890.02199999999993</v>
      </c>
      <c r="I106" s="28">
        <f t="shared" si="15"/>
        <v>74.829999999999984</v>
      </c>
      <c r="J106" s="68">
        <f t="shared" si="15"/>
        <v>351.6155</v>
      </c>
      <c r="K106" s="69">
        <f t="shared" si="15"/>
        <v>158.3005</v>
      </c>
      <c r="L106" s="70">
        <f t="shared" si="15"/>
        <v>9.7761666666666667</v>
      </c>
    </row>
    <row r="107" spans="2:12" ht="60" customHeight="1" thickBot="1" x14ac:dyDescent="0.55000000000000004">
      <c r="B107" s="97" t="s">
        <v>29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9"/>
    </row>
    <row r="108" spans="2:12" ht="45" customHeight="1" thickBot="1" x14ac:dyDescent="0.55000000000000004">
      <c r="B108" s="21" t="s">
        <v>90</v>
      </c>
      <c r="C108" s="12" t="s">
        <v>91</v>
      </c>
      <c r="D108" s="11">
        <v>150</v>
      </c>
      <c r="E108" s="13">
        <f>17.97*150/190</f>
        <v>14.186842105263159</v>
      </c>
      <c r="F108" s="13">
        <f>18.2*150/190</f>
        <v>14.368421052631579</v>
      </c>
      <c r="G108" s="13">
        <f>5.04*150/190</f>
        <v>3.9789473684210526</v>
      </c>
      <c r="H108" s="13">
        <f>256.07*150/190</f>
        <v>202.16052631578947</v>
      </c>
      <c r="I108" s="13">
        <f>2.85*150/190</f>
        <v>2.25</v>
      </c>
      <c r="J108" s="13">
        <f>135*150/190</f>
        <v>106.57894736842105</v>
      </c>
      <c r="K108" s="9">
        <f>27.12*150/190</f>
        <v>21.410526315789475</v>
      </c>
      <c r="L108" s="9">
        <f>3.53*150/190</f>
        <v>2.7868421052631578</v>
      </c>
    </row>
    <row r="109" spans="2:12" ht="45" customHeight="1" thickBot="1" x14ac:dyDescent="0.55000000000000004">
      <c r="B109" s="21" t="s">
        <v>65</v>
      </c>
      <c r="C109" s="12" t="s">
        <v>66</v>
      </c>
      <c r="D109" s="11">
        <v>10</v>
      </c>
      <c r="E109" s="13">
        <v>0.05</v>
      </c>
      <c r="F109" s="13">
        <v>8.25</v>
      </c>
      <c r="G109" s="13">
        <v>0.08</v>
      </c>
      <c r="H109" s="13">
        <v>74.8</v>
      </c>
      <c r="I109" s="13">
        <v>0</v>
      </c>
      <c r="J109" s="13">
        <v>2.4</v>
      </c>
      <c r="K109" s="9">
        <v>0.05</v>
      </c>
      <c r="L109" s="9">
        <v>0.02</v>
      </c>
    </row>
    <row r="110" spans="2:12" ht="45" customHeight="1" thickBot="1" x14ac:dyDescent="0.55000000000000004">
      <c r="B110" s="21" t="s">
        <v>23</v>
      </c>
      <c r="C110" s="12" t="s">
        <v>38</v>
      </c>
      <c r="D110" s="11">
        <v>20</v>
      </c>
      <c r="E110" s="13">
        <v>1.5</v>
      </c>
      <c r="F110" s="13">
        <v>0.6</v>
      </c>
      <c r="G110" s="13">
        <v>10.02</v>
      </c>
      <c r="H110" s="13">
        <v>51.8</v>
      </c>
      <c r="I110" s="13">
        <v>0</v>
      </c>
      <c r="J110" s="13">
        <v>4.4000000000000004</v>
      </c>
      <c r="K110" s="9">
        <v>6.6</v>
      </c>
      <c r="L110" s="9">
        <v>0.4</v>
      </c>
    </row>
    <row r="111" spans="2:12" ht="45" customHeight="1" thickBot="1" x14ac:dyDescent="0.55000000000000004">
      <c r="B111" s="21" t="s">
        <v>25</v>
      </c>
      <c r="C111" s="12" t="s">
        <v>39</v>
      </c>
      <c r="D111" s="11">
        <v>25</v>
      </c>
      <c r="E111" s="13">
        <v>1.65</v>
      </c>
      <c r="F111" s="13">
        <v>3</v>
      </c>
      <c r="G111" s="13">
        <v>8.35</v>
      </c>
      <c r="H111" s="13">
        <v>43.5</v>
      </c>
      <c r="I111" s="13">
        <v>0</v>
      </c>
      <c r="J111" s="13">
        <v>8.25</v>
      </c>
      <c r="K111" s="9">
        <v>14.250000000000002</v>
      </c>
      <c r="L111" s="9">
        <v>1.125</v>
      </c>
    </row>
    <row r="112" spans="2:12" ht="45" customHeight="1" thickBot="1" x14ac:dyDescent="0.55000000000000004">
      <c r="B112" s="21" t="s">
        <v>22</v>
      </c>
      <c r="C112" s="12" t="s">
        <v>41</v>
      </c>
      <c r="D112" s="11">
        <v>200</v>
      </c>
      <c r="E112" s="13">
        <v>0</v>
      </c>
      <c r="F112" s="13">
        <v>0</v>
      </c>
      <c r="G112" s="13">
        <v>6.9860000000000007</v>
      </c>
      <c r="H112" s="13">
        <v>27.93</v>
      </c>
      <c r="I112" s="13">
        <v>0.05</v>
      </c>
      <c r="J112" s="13">
        <v>2.69</v>
      </c>
      <c r="K112" s="9">
        <v>2.2000000000000002</v>
      </c>
      <c r="L112" s="9">
        <v>0.43</v>
      </c>
    </row>
    <row r="113" spans="2:12" ht="51" customHeight="1" thickBot="1" x14ac:dyDescent="0.55000000000000004">
      <c r="B113" s="21"/>
      <c r="C113" s="23" t="s">
        <v>30</v>
      </c>
      <c r="D113" s="24">
        <f t="shared" ref="D113:L113" si="16">SUM(D108:D112)</f>
        <v>405</v>
      </c>
      <c r="E113" s="25">
        <f t="shared" si="16"/>
        <v>17.38684210526316</v>
      </c>
      <c r="F113" s="25">
        <f t="shared" si="16"/>
        <v>26.21842105263158</v>
      </c>
      <c r="G113" s="25">
        <f t="shared" si="16"/>
        <v>29.41494736842105</v>
      </c>
      <c r="H113" s="25">
        <f t="shared" si="16"/>
        <v>400.1905263157895</v>
      </c>
      <c r="I113" s="25">
        <f t="shared" si="16"/>
        <v>2.2999999999999998</v>
      </c>
      <c r="J113" s="25">
        <f t="shared" si="16"/>
        <v>124.31894736842106</v>
      </c>
      <c r="K113" s="25">
        <f t="shared" si="16"/>
        <v>44.510526315789477</v>
      </c>
      <c r="L113" s="28">
        <f t="shared" si="16"/>
        <v>4.7618421052631579</v>
      </c>
    </row>
    <row r="114" spans="2:12" ht="48.75" customHeight="1" thickBot="1" x14ac:dyDescent="0.55000000000000004">
      <c r="B114" s="11"/>
      <c r="C114" s="54" t="s">
        <v>3</v>
      </c>
      <c r="D114" s="55">
        <f t="shared" ref="D114:L114" si="17">D106+D113</f>
        <v>1315</v>
      </c>
      <c r="E114" s="57">
        <f t="shared" si="17"/>
        <v>42.629342105263156</v>
      </c>
      <c r="F114" s="57">
        <f t="shared" si="17"/>
        <v>52.749421052631583</v>
      </c>
      <c r="G114" s="57">
        <f t="shared" si="17"/>
        <v>148.53044736842105</v>
      </c>
      <c r="H114" s="57">
        <f t="shared" si="17"/>
        <v>1290.2125263157895</v>
      </c>
      <c r="I114" s="57">
        <f t="shared" si="17"/>
        <v>77.129999999999981</v>
      </c>
      <c r="J114" s="57">
        <f t="shared" si="17"/>
        <v>475.93444736842105</v>
      </c>
      <c r="K114" s="57">
        <f t="shared" si="17"/>
        <v>202.81102631578949</v>
      </c>
      <c r="L114" s="28">
        <f t="shared" si="17"/>
        <v>14.538008771929825</v>
      </c>
    </row>
    <row r="115" spans="2:12" ht="69" customHeight="1" thickBot="1" x14ac:dyDescent="0.55000000000000004">
      <c r="B115" s="104" t="s">
        <v>33</v>
      </c>
      <c r="C115" s="105"/>
      <c r="D115" s="105"/>
      <c r="E115" s="105"/>
      <c r="F115" s="105"/>
      <c r="G115" s="105"/>
      <c r="H115" s="105"/>
      <c r="I115" s="105"/>
      <c r="J115" s="105"/>
      <c r="K115" s="105"/>
      <c r="L115" s="106"/>
    </row>
    <row r="116" spans="2:12" ht="39.75" customHeight="1" thickBot="1" x14ac:dyDescent="0.55000000000000004">
      <c r="B116" s="107" t="s">
        <v>5</v>
      </c>
      <c r="C116" s="107" t="s">
        <v>0</v>
      </c>
      <c r="D116" s="107" t="s">
        <v>21</v>
      </c>
      <c r="E116" s="109" t="s">
        <v>14</v>
      </c>
      <c r="F116" s="110"/>
      <c r="G116" s="111"/>
      <c r="H116" s="109" t="s">
        <v>4</v>
      </c>
      <c r="I116" s="102" t="s">
        <v>18</v>
      </c>
      <c r="J116" s="100" t="s">
        <v>19</v>
      </c>
      <c r="K116" s="100" t="s">
        <v>20</v>
      </c>
      <c r="L116" s="100" t="s">
        <v>37</v>
      </c>
    </row>
    <row r="117" spans="2:12" ht="84.75" customHeight="1" thickBot="1" x14ac:dyDescent="0.55000000000000004">
      <c r="B117" s="108"/>
      <c r="C117" s="108"/>
      <c r="D117" s="108"/>
      <c r="E117" s="41" t="s">
        <v>15</v>
      </c>
      <c r="F117" s="41" t="s">
        <v>16</v>
      </c>
      <c r="G117" s="41" t="s">
        <v>17</v>
      </c>
      <c r="H117" s="112"/>
      <c r="I117" s="103"/>
      <c r="J117" s="101"/>
      <c r="K117" s="101"/>
      <c r="L117" s="101"/>
    </row>
    <row r="118" spans="2:12" ht="57.75" customHeight="1" thickBot="1" x14ac:dyDescent="0.55000000000000004">
      <c r="B118" s="97" t="s">
        <v>1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9"/>
    </row>
    <row r="119" spans="2:12" ht="45" customHeight="1" thickBot="1" x14ac:dyDescent="0.55000000000000004">
      <c r="B119" s="3" t="s">
        <v>56</v>
      </c>
      <c r="C119" s="4" t="s">
        <v>57</v>
      </c>
      <c r="D119" s="5">
        <v>100</v>
      </c>
      <c r="E119" s="6">
        <v>1.6</v>
      </c>
      <c r="F119" s="6">
        <v>5.0999999999999996</v>
      </c>
      <c r="G119" s="6">
        <v>3.25</v>
      </c>
      <c r="H119" s="6">
        <v>67.683333333333337</v>
      </c>
      <c r="I119" s="7">
        <v>19.816666666666666</v>
      </c>
      <c r="J119" s="8">
        <v>52.233333333333334</v>
      </c>
      <c r="K119" s="9">
        <v>16.016666666666666</v>
      </c>
      <c r="L119" s="14">
        <v>0.66666666666666663</v>
      </c>
    </row>
    <row r="120" spans="2:12" ht="45" customHeight="1" thickBot="1" x14ac:dyDescent="0.55000000000000004">
      <c r="B120" s="11" t="s">
        <v>28</v>
      </c>
      <c r="C120" s="12" t="s">
        <v>42</v>
      </c>
      <c r="D120" s="11">
        <v>250</v>
      </c>
      <c r="E120" s="13">
        <v>2.4750000000000001</v>
      </c>
      <c r="F120" s="13">
        <v>4.3875000000000002</v>
      </c>
      <c r="G120" s="13">
        <v>17.175000000000001</v>
      </c>
      <c r="H120" s="13">
        <v>118.925</v>
      </c>
      <c r="I120" s="7">
        <v>16.774999999999999</v>
      </c>
      <c r="J120" s="19">
        <v>25.387499999999999</v>
      </c>
      <c r="K120" s="9">
        <v>26.5625</v>
      </c>
      <c r="L120" s="14">
        <v>1</v>
      </c>
    </row>
    <row r="121" spans="2:12" ht="46.5" customHeight="1" thickBot="1" x14ac:dyDescent="0.55000000000000004">
      <c r="B121" s="60" t="s">
        <v>61</v>
      </c>
      <c r="C121" s="52" t="s">
        <v>79</v>
      </c>
      <c r="D121" s="21">
        <v>250</v>
      </c>
      <c r="E121" s="37">
        <v>21.175000000000001</v>
      </c>
      <c r="F121" s="37">
        <v>13.074999999999999</v>
      </c>
      <c r="G121" s="37">
        <v>32.162500000000001</v>
      </c>
      <c r="H121" s="37">
        <v>381.66250000000002</v>
      </c>
      <c r="I121" s="14">
        <v>7.5250000000000004</v>
      </c>
      <c r="J121" s="8">
        <v>57.8125</v>
      </c>
      <c r="K121" s="37">
        <v>67.55</v>
      </c>
      <c r="L121" s="14">
        <v>2.4624999999999999</v>
      </c>
    </row>
    <row r="122" spans="2:12" ht="48" customHeight="1" thickBot="1" x14ac:dyDescent="0.55000000000000004">
      <c r="B122" s="48" t="s">
        <v>23</v>
      </c>
      <c r="C122" s="12" t="s">
        <v>38</v>
      </c>
      <c r="D122" s="11">
        <v>60</v>
      </c>
      <c r="E122" s="13">
        <v>4.5599999999999996</v>
      </c>
      <c r="F122" s="13">
        <v>0.47999999999999993</v>
      </c>
      <c r="G122" s="13">
        <v>29.479999999999997</v>
      </c>
      <c r="H122" s="13">
        <v>141</v>
      </c>
      <c r="I122" s="9">
        <v>0</v>
      </c>
      <c r="J122" s="15">
        <v>13.8</v>
      </c>
      <c r="K122" s="9">
        <v>19.8</v>
      </c>
      <c r="L122" s="9">
        <v>1.1466666666666667</v>
      </c>
    </row>
    <row r="123" spans="2:12" ht="45" customHeight="1" thickBot="1" x14ac:dyDescent="0.55000000000000004">
      <c r="B123" s="11" t="s">
        <v>25</v>
      </c>
      <c r="C123" s="12" t="s">
        <v>39</v>
      </c>
      <c r="D123" s="11">
        <v>40</v>
      </c>
      <c r="E123" s="13">
        <v>2.64</v>
      </c>
      <c r="F123" s="13">
        <v>4.8</v>
      </c>
      <c r="G123" s="13">
        <v>13.36</v>
      </c>
      <c r="H123" s="13">
        <v>69.599999999999994</v>
      </c>
      <c r="I123" s="7">
        <v>0</v>
      </c>
      <c r="J123" s="19">
        <v>13.2</v>
      </c>
      <c r="K123" s="9">
        <v>22.8</v>
      </c>
      <c r="L123" s="14">
        <v>1.8079999999999998</v>
      </c>
    </row>
    <row r="124" spans="2:12" ht="45.75" customHeight="1" thickBot="1" x14ac:dyDescent="0.55000000000000004">
      <c r="B124" s="11" t="s">
        <v>27</v>
      </c>
      <c r="C124" s="12" t="s">
        <v>58</v>
      </c>
      <c r="D124" s="11">
        <v>180</v>
      </c>
      <c r="E124" s="13">
        <v>0.9</v>
      </c>
      <c r="F124" s="13">
        <v>0.18</v>
      </c>
      <c r="G124" s="13">
        <v>18.18</v>
      </c>
      <c r="H124" s="13">
        <v>82.8</v>
      </c>
      <c r="I124" s="7">
        <v>3.6</v>
      </c>
      <c r="J124" s="19">
        <v>12.6</v>
      </c>
      <c r="K124" s="9">
        <v>7.2</v>
      </c>
      <c r="L124" s="14">
        <v>2.52</v>
      </c>
    </row>
    <row r="125" spans="2:12" ht="55.5" customHeight="1" thickBot="1" x14ac:dyDescent="0.55000000000000004">
      <c r="B125" s="11"/>
      <c r="C125" s="54" t="s">
        <v>2</v>
      </c>
      <c r="D125" s="55">
        <f t="shared" ref="D125:L125" si="18">SUM(D119:D124)</f>
        <v>880</v>
      </c>
      <c r="E125" s="57">
        <f t="shared" si="18"/>
        <v>33.349999999999994</v>
      </c>
      <c r="F125" s="57">
        <f t="shared" si="18"/>
        <v>28.022500000000001</v>
      </c>
      <c r="G125" s="57">
        <f t="shared" si="18"/>
        <v>113.60749999999999</v>
      </c>
      <c r="H125" s="57">
        <f t="shared" si="18"/>
        <v>861.67083333333335</v>
      </c>
      <c r="I125" s="57">
        <f t="shared" si="18"/>
        <v>47.716666666666669</v>
      </c>
      <c r="J125" s="57">
        <f t="shared" si="18"/>
        <v>175.03333333333333</v>
      </c>
      <c r="K125" s="57">
        <f t="shared" si="18"/>
        <v>159.92916666666667</v>
      </c>
      <c r="L125" s="69">
        <f t="shared" si="18"/>
        <v>9.6038333333333323</v>
      </c>
    </row>
    <row r="126" spans="2:12" ht="64.5" customHeight="1" thickBot="1" x14ac:dyDescent="0.55000000000000004">
      <c r="B126" s="97" t="s">
        <v>29</v>
      </c>
      <c r="C126" s="98"/>
      <c r="D126" s="98"/>
      <c r="E126" s="98"/>
      <c r="F126" s="98"/>
      <c r="G126" s="98"/>
      <c r="H126" s="98"/>
      <c r="I126" s="98"/>
      <c r="J126" s="98"/>
      <c r="K126" s="98"/>
      <c r="L126" s="99"/>
    </row>
    <row r="127" spans="2:12" ht="46.5" customHeight="1" thickBot="1" x14ac:dyDescent="0.55000000000000004">
      <c r="B127" s="36" t="s">
        <v>50</v>
      </c>
      <c r="C127" s="35" t="s">
        <v>92</v>
      </c>
      <c r="D127" s="21">
        <v>170</v>
      </c>
      <c r="E127" s="37">
        <v>12.54</v>
      </c>
      <c r="F127" s="37">
        <v>15.049999999999999</v>
      </c>
      <c r="G127" s="37">
        <v>47.800000000000004</v>
      </c>
      <c r="H127" s="37">
        <v>368.9</v>
      </c>
      <c r="I127" s="37">
        <v>0.17</v>
      </c>
      <c r="J127" s="37">
        <v>138.65</v>
      </c>
      <c r="K127" s="9">
        <v>24.8</v>
      </c>
      <c r="L127" s="9">
        <v>1.3900000000000001</v>
      </c>
    </row>
    <row r="128" spans="2:12" ht="45" customHeight="1" thickBot="1" x14ac:dyDescent="0.55000000000000004">
      <c r="B128" s="21" t="s">
        <v>22</v>
      </c>
      <c r="C128" s="52" t="s">
        <v>41</v>
      </c>
      <c r="D128" s="21">
        <v>200</v>
      </c>
      <c r="E128" s="37">
        <v>0</v>
      </c>
      <c r="F128" s="37">
        <v>0</v>
      </c>
      <c r="G128" s="37">
        <v>6.9860000000000007</v>
      </c>
      <c r="H128" s="37">
        <v>27.93</v>
      </c>
      <c r="I128" s="37">
        <v>0.05</v>
      </c>
      <c r="J128" s="37">
        <v>2.69</v>
      </c>
      <c r="K128" s="46">
        <v>2.2000000000000002</v>
      </c>
      <c r="L128" s="9">
        <v>0.43</v>
      </c>
    </row>
    <row r="129" spans="2:13" ht="47.25" customHeight="1" thickBot="1" x14ac:dyDescent="0.55000000000000004">
      <c r="B129" s="5" t="s">
        <v>23</v>
      </c>
      <c r="C129" s="4" t="s">
        <v>38</v>
      </c>
      <c r="D129" s="5">
        <v>30</v>
      </c>
      <c r="E129" s="6">
        <v>2.2799999999999998</v>
      </c>
      <c r="F129" s="6">
        <v>0.24</v>
      </c>
      <c r="G129" s="6">
        <v>14.74</v>
      </c>
      <c r="H129" s="6">
        <v>70.5</v>
      </c>
      <c r="I129" s="6">
        <v>0</v>
      </c>
      <c r="J129" s="6">
        <v>6.9</v>
      </c>
      <c r="K129" s="61">
        <v>9.9</v>
      </c>
      <c r="L129" s="71">
        <v>0.57333333333333503</v>
      </c>
    </row>
    <row r="130" spans="2:13" ht="46.5" customHeight="1" thickBot="1" x14ac:dyDescent="0.55000000000000004">
      <c r="B130" s="21" t="s">
        <v>26</v>
      </c>
      <c r="C130" s="12" t="s">
        <v>59</v>
      </c>
      <c r="D130" s="11">
        <v>100</v>
      </c>
      <c r="E130" s="13">
        <v>0.4</v>
      </c>
      <c r="F130" s="13">
        <v>0.4</v>
      </c>
      <c r="G130" s="13">
        <v>9.8000000000000007</v>
      </c>
      <c r="H130" s="13">
        <v>47</v>
      </c>
      <c r="I130" s="13">
        <v>10</v>
      </c>
      <c r="J130" s="13">
        <v>16</v>
      </c>
      <c r="K130" s="9">
        <v>9</v>
      </c>
      <c r="L130" s="9">
        <v>2.2000000000000002</v>
      </c>
    </row>
    <row r="131" spans="2:13" ht="52.5" customHeight="1" thickBot="1" x14ac:dyDescent="0.55000000000000004">
      <c r="B131" s="21"/>
      <c r="C131" s="23" t="s">
        <v>30</v>
      </c>
      <c r="D131" s="24">
        <f t="shared" ref="D131:L131" si="19">SUM(D127:D130)</f>
        <v>500</v>
      </c>
      <c r="E131" s="25">
        <f t="shared" si="19"/>
        <v>15.219999999999999</v>
      </c>
      <c r="F131" s="25">
        <f t="shared" si="19"/>
        <v>15.69</v>
      </c>
      <c r="G131" s="25">
        <f t="shared" si="19"/>
        <v>79.325999999999993</v>
      </c>
      <c r="H131" s="25">
        <f t="shared" si="19"/>
        <v>514.32999999999993</v>
      </c>
      <c r="I131" s="25">
        <f t="shared" si="19"/>
        <v>10.220000000000001</v>
      </c>
      <c r="J131" s="25">
        <f t="shared" si="19"/>
        <v>164.24</v>
      </c>
      <c r="K131" s="25">
        <f t="shared" si="19"/>
        <v>45.9</v>
      </c>
      <c r="L131" s="28">
        <f t="shared" si="19"/>
        <v>4.5933333333333355</v>
      </c>
      <c r="M131" s="72"/>
    </row>
    <row r="132" spans="2:13" ht="56.25" customHeight="1" thickBot="1" x14ac:dyDescent="0.55000000000000004">
      <c r="B132" s="21"/>
      <c r="C132" s="23" t="s">
        <v>3</v>
      </c>
      <c r="D132" s="24">
        <f t="shared" ref="D132:L132" si="20">D125+D131</f>
        <v>1380</v>
      </c>
      <c r="E132" s="25">
        <f t="shared" si="20"/>
        <v>48.569999999999993</v>
      </c>
      <c r="F132" s="25">
        <f t="shared" si="20"/>
        <v>43.712499999999999</v>
      </c>
      <c r="G132" s="25">
        <f t="shared" si="20"/>
        <v>192.93349999999998</v>
      </c>
      <c r="H132" s="25">
        <f t="shared" si="20"/>
        <v>1376.0008333333333</v>
      </c>
      <c r="I132" s="25">
        <f t="shared" si="20"/>
        <v>57.936666666666667</v>
      </c>
      <c r="J132" s="25">
        <f t="shared" si="20"/>
        <v>339.27333333333331</v>
      </c>
      <c r="K132" s="25">
        <f t="shared" si="20"/>
        <v>205.82916666666668</v>
      </c>
      <c r="L132" s="28">
        <f t="shared" si="20"/>
        <v>14.197166666666668</v>
      </c>
      <c r="M132" s="72"/>
    </row>
    <row r="133" spans="2:13" ht="58.5" customHeight="1" thickBot="1" x14ac:dyDescent="0.55000000000000004">
      <c r="B133" s="104" t="s">
        <v>34</v>
      </c>
      <c r="C133" s="105"/>
      <c r="D133" s="105"/>
      <c r="E133" s="105"/>
      <c r="F133" s="105"/>
      <c r="G133" s="105"/>
      <c r="H133" s="105"/>
      <c r="I133" s="105"/>
      <c r="J133" s="105"/>
      <c r="K133" s="105"/>
      <c r="L133" s="106"/>
    </row>
    <row r="134" spans="2:13" ht="39.75" customHeight="1" thickBot="1" x14ac:dyDescent="0.55000000000000004">
      <c r="B134" s="115" t="s">
        <v>5</v>
      </c>
      <c r="C134" s="115" t="s">
        <v>0</v>
      </c>
      <c r="D134" s="115" t="s">
        <v>21</v>
      </c>
      <c r="E134" s="116" t="s">
        <v>14</v>
      </c>
      <c r="F134" s="117"/>
      <c r="G134" s="118"/>
      <c r="H134" s="116" t="s">
        <v>4</v>
      </c>
      <c r="I134" s="113" t="s">
        <v>18</v>
      </c>
      <c r="J134" s="114" t="s">
        <v>19</v>
      </c>
      <c r="K134" s="114" t="s">
        <v>20</v>
      </c>
      <c r="L134" s="114" t="s">
        <v>37</v>
      </c>
    </row>
    <row r="135" spans="2:13" ht="78.75" customHeight="1" thickBot="1" x14ac:dyDescent="0.55000000000000004">
      <c r="B135" s="108"/>
      <c r="C135" s="108"/>
      <c r="D135" s="108"/>
      <c r="E135" s="41" t="s">
        <v>15</v>
      </c>
      <c r="F135" s="41" t="s">
        <v>16</v>
      </c>
      <c r="G135" s="41" t="s">
        <v>17</v>
      </c>
      <c r="H135" s="112"/>
      <c r="I135" s="103"/>
      <c r="J135" s="101"/>
      <c r="K135" s="101"/>
      <c r="L135" s="101"/>
    </row>
    <row r="136" spans="2:13" ht="56.25" customHeight="1" thickBot="1" x14ac:dyDescent="0.55000000000000004">
      <c r="B136" s="97" t="s">
        <v>1</v>
      </c>
      <c r="C136" s="98"/>
      <c r="D136" s="98"/>
      <c r="E136" s="98"/>
      <c r="F136" s="98"/>
      <c r="G136" s="98"/>
      <c r="H136" s="98"/>
      <c r="I136" s="98"/>
      <c r="J136" s="98"/>
      <c r="K136" s="98"/>
      <c r="L136" s="99"/>
    </row>
    <row r="137" spans="2:13" ht="49.5" customHeight="1" thickBot="1" x14ac:dyDescent="0.55000000000000004">
      <c r="B137" s="73" t="s">
        <v>47</v>
      </c>
      <c r="C137" s="12" t="s">
        <v>48</v>
      </c>
      <c r="D137" s="11">
        <v>100</v>
      </c>
      <c r="E137" s="6">
        <v>0.7</v>
      </c>
      <c r="F137" s="6">
        <v>0.1</v>
      </c>
      <c r="G137" s="6">
        <v>1.8999999999999997</v>
      </c>
      <c r="H137" s="6">
        <v>11</v>
      </c>
      <c r="I137" s="7">
        <v>10</v>
      </c>
      <c r="J137" s="44">
        <v>23</v>
      </c>
      <c r="K137" s="20">
        <v>14</v>
      </c>
      <c r="L137" s="7">
        <v>0.9</v>
      </c>
    </row>
    <row r="138" spans="2:13" ht="51.75" customHeight="1" thickBot="1" x14ac:dyDescent="0.55000000000000004">
      <c r="B138" s="45" t="s">
        <v>24</v>
      </c>
      <c r="C138" s="12" t="s">
        <v>74</v>
      </c>
      <c r="D138" s="11">
        <v>250</v>
      </c>
      <c r="E138" s="13">
        <v>5.87</v>
      </c>
      <c r="F138" s="13">
        <v>5.55</v>
      </c>
      <c r="G138" s="13">
        <v>19.27</v>
      </c>
      <c r="H138" s="13">
        <v>150.85</v>
      </c>
      <c r="I138" s="7">
        <v>11.5</v>
      </c>
      <c r="J138" s="19">
        <v>61.25</v>
      </c>
      <c r="K138" s="46">
        <v>38.26</v>
      </c>
      <c r="L138" s="14">
        <v>2.5</v>
      </c>
    </row>
    <row r="139" spans="2:13" ht="50.25" customHeight="1" thickBot="1" x14ac:dyDescent="0.55000000000000004">
      <c r="B139" s="11" t="s">
        <v>76</v>
      </c>
      <c r="C139" s="12" t="s">
        <v>77</v>
      </c>
      <c r="D139" s="11">
        <v>250</v>
      </c>
      <c r="E139" s="13">
        <v>31</v>
      </c>
      <c r="F139" s="13">
        <v>20.399999999999999</v>
      </c>
      <c r="G139" s="13">
        <v>22</v>
      </c>
      <c r="H139" s="13">
        <v>336.22500000000002</v>
      </c>
      <c r="I139" s="7">
        <v>12.875</v>
      </c>
      <c r="J139" s="19">
        <v>31.25</v>
      </c>
      <c r="K139" s="9">
        <v>126.25</v>
      </c>
      <c r="L139" s="14">
        <v>2.8624999999999998</v>
      </c>
    </row>
    <row r="140" spans="2:13" ht="50.25" customHeight="1" thickBot="1" x14ac:dyDescent="0.55000000000000004">
      <c r="B140" s="21" t="s">
        <v>23</v>
      </c>
      <c r="C140" s="18" t="s">
        <v>38</v>
      </c>
      <c r="D140" s="17">
        <v>60</v>
      </c>
      <c r="E140" s="7">
        <v>4.5599999999999996</v>
      </c>
      <c r="F140" s="7">
        <v>0.47999999999999993</v>
      </c>
      <c r="G140" s="7">
        <v>29.479999999999997</v>
      </c>
      <c r="H140" s="13">
        <v>141</v>
      </c>
      <c r="I140" s="14">
        <v>0</v>
      </c>
      <c r="J140" s="8">
        <v>13.8</v>
      </c>
      <c r="K140" s="9">
        <v>19.8</v>
      </c>
      <c r="L140" s="14">
        <v>1.1466666666666667</v>
      </c>
    </row>
    <row r="141" spans="2:13" ht="50.25" customHeight="1" thickBot="1" x14ac:dyDescent="0.55000000000000004">
      <c r="B141" s="21" t="s">
        <v>25</v>
      </c>
      <c r="C141" s="18" t="s">
        <v>39</v>
      </c>
      <c r="D141" s="17">
        <v>40</v>
      </c>
      <c r="E141" s="7">
        <v>2.64</v>
      </c>
      <c r="F141" s="7">
        <v>4.8</v>
      </c>
      <c r="G141" s="7">
        <v>13.36</v>
      </c>
      <c r="H141" s="13">
        <v>69.599999999999994</v>
      </c>
      <c r="I141" s="14">
        <v>0</v>
      </c>
      <c r="J141" s="8">
        <v>13.2</v>
      </c>
      <c r="K141" s="9">
        <v>22.8</v>
      </c>
      <c r="L141" s="14">
        <v>1.8079999999999998</v>
      </c>
    </row>
    <row r="142" spans="2:13" ht="50.25" customHeight="1" thickBot="1" x14ac:dyDescent="0.55000000000000004">
      <c r="B142" s="21" t="s">
        <v>22</v>
      </c>
      <c r="C142" s="18" t="s">
        <v>41</v>
      </c>
      <c r="D142" s="17">
        <v>200</v>
      </c>
      <c r="E142" s="7">
        <v>0</v>
      </c>
      <c r="F142" s="7">
        <v>0</v>
      </c>
      <c r="G142" s="7">
        <v>6.9860000000000007</v>
      </c>
      <c r="H142" s="13">
        <v>27.93</v>
      </c>
      <c r="I142" s="14">
        <v>0.05</v>
      </c>
      <c r="J142" s="8">
        <v>2.69</v>
      </c>
      <c r="K142" s="9">
        <v>2.2000000000000002</v>
      </c>
      <c r="L142" s="14">
        <v>0.43</v>
      </c>
    </row>
    <row r="143" spans="2:13" ht="48" customHeight="1" thickBot="1" x14ac:dyDescent="0.55000000000000004">
      <c r="B143" s="21" t="s">
        <v>26</v>
      </c>
      <c r="C143" s="18" t="s">
        <v>59</v>
      </c>
      <c r="D143" s="17">
        <v>100</v>
      </c>
      <c r="E143" s="7">
        <v>0.4</v>
      </c>
      <c r="F143" s="7">
        <v>0.4</v>
      </c>
      <c r="G143" s="7">
        <v>9.8000000000000007</v>
      </c>
      <c r="H143" s="13">
        <v>47</v>
      </c>
      <c r="I143" s="14">
        <v>10</v>
      </c>
      <c r="J143" s="8">
        <v>16</v>
      </c>
      <c r="K143" s="9">
        <v>9</v>
      </c>
      <c r="L143" s="14">
        <v>2.2000000000000002</v>
      </c>
    </row>
    <row r="144" spans="2:13" ht="57.75" customHeight="1" thickBot="1" x14ac:dyDescent="0.55000000000000004">
      <c r="B144" s="11"/>
      <c r="C144" s="54" t="s">
        <v>2</v>
      </c>
      <c r="D144" s="55">
        <f t="shared" ref="D144:L144" si="21">SUM(D137:D143)</f>
        <v>1000</v>
      </c>
      <c r="E144" s="57">
        <f t="shared" si="21"/>
        <v>45.17</v>
      </c>
      <c r="F144" s="57">
        <f t="shared" si="21"/>
        <v>31.729999999999997</v>
      </c>
      <c r="G144" s="57">
        <f t="shared" si="21"/>
        <v>102.79600000000001</v>
      </c>
      <c r="H144" s="57">
        <f t="shared" si="21"/>
        <v>783.60500000000002</v>
      </c>
      <c r="I144" s="28">
        <f t="shared" si="21"/>
        <v>44.424999999999997</v>
      </c>
      <c r="J144" s="68">
        <f t="shared" si="21"/>
        <v>161.19</v>
      </c>
      <c r="K144" s="69">
        <f t="shared" si="21"/>
        <v>232.31</v>
      </c>
      <c r="L144" s="28">
        <f t="shared" si="21"/>
        <v>11.847166666666666</v>
      </c>
    </row>
    <row r="145" spans="2:12" ht="61.5" customHeight="1" thickBot="1" x14ac:dyDescent="0.55000000000000004">
      <c r="B145" s="97" t="s">
        <v>29</v>
      </c>
      <c r="C145" s="98"/>
      <c r="D145" s="98"/>
      <c r="E145" s="98"/>
      <c r="F145" s="98"/>
      <c r="G145" s="98"/>
      <c r="H145" s="98"/>
      <c r="I145" s="98"/>
      <c r="J145" s="98"/>
      <c r="K145" s="98"/>
      <c r="L145" s="99"/>
    </row>
    <row r="146" spans="2:12" ht="50.25" customHeight="1" thickBot="1" x14ac:dyDescent="0.55000000000000004">
      <c r="B146" s="21" t="s">
        <v>67</v>
      </c>
      <c r="C146" s="12" t="s">
        <v>68</v>
      </c>
      <c r="D146" s="11">
        <v>150</v>
      </c>
      <c r="E146" s="13">
        <f>10.27*150/170</f>
        <v>9.0617647058823536</v>
      </c>
      <c r="F146" s="13">
        <f>12.56*150/170</f>
        <v>11.08235294117647</v>
      </c>
      <c r="G146" s="13">
        <f>47.4*150/170</f>
        <v>41.823529411764703</v>
      </c>
      <c r="H146" s="13">
        <f>312.8*150/170</f>
        <v>276</v>
      </c>
      <c r="I146" s="13">
        <f>0.92*150/170</f>
        <v>0.81176470588235294</v>
      </c>
      <c r="J146" s="13">
        <f>47.06*150/170</f>
        <v>41.523529411764706</v>
      </c>
      <c r="K146" s="9">
        <f>45.24*150/170</f>
        <v>39.917647058823526</v>
      </c>
      <c r="L146" s="9">
        <f>1.41*150/170</f>
        <v>1.2441176470588236</v>
      </c>
    </row>
    <row r="147" spans="2:12" ht="54" customHeight="1" thickBot="1" x14ac:dyDescent="0.55000000000000004">
      <c r="B147" s="21" t="s">
        <v>51</v>
      </c>
      <c r="C147" s="12" t="s">
        <v>53</v>
      </c>
      <c r="D147" s="11">
        <v>10</v>
      </c>
      <c r="E147" s="13">
        <v>2.0499999999999998</v>
      </c>
      <c r="F147" s="13">
        <v>2.2999999999999998</v>
      </c>
      <c r="G147" s="13">
        <v>0.23</v>
      </c>
      <c r="H147" s="13">
        <v>29.67</v>
      </c>
      <c r="I147" s="13">
        <v>0.06</v>
      </c>
      <c r="J147" s="13">
        <v>70</v>
      </c>
      <c r="K147" s="46">
        <v>3.3</v>
      </c>
      <c r="L147" s="9">
        <v>0.08</v>
      </c>
    </row>
    <row r="148" spans="2:12" ht="51.75" customHeight="1" thickBot="1" x14ac:dyDescent="0.55000000000000004">
      <c r="B148" s="21" t="s">
        <v>23</v>
      </c>
      <c r="C148" s="12" t="s">
        <v>38</v>
      </c>
      <c r="D148" s="11">
        <v>20</v>
      </c>
      <c r="E148" s="13">
        <v>1.52</v>
      </c>
      <c r="F148" s="13">
        <v>0.16</v>
      </c>
      <c r="G148" s="13">
        <v>9.84</v>
      </c>
      <c r="H148" s="13">
        <v>47</v>
      </c>
      <c r="I148" s="13">
        <v>0</v>
      </c>
      <c r="J148" s="13">
        <v>4.5999999999999996</v>
      </c>
      <c r="K148" s="46">
        <v>6.6</v>
      </c>
      <c r="L148" s="9">
        <v>0.38</v>
      </c>
    </row>
    <row r="149" spans="2:12" ht="54" customHeight="1" thickBot="1" x14ac:dyDescent="0.55000000000000004">
      <c r="B149" s="21" t="s">
        <v>27</v>
      </c>
      <c r="C149" s="12" t="s">
        <v>58</v>
      </c>
      <c r="D149" s="11">
        <v>200</v>
      </c>
      <c r="E149" s="13">
        <v>1</v>
      </c>
      <c r="F149" s="13">
        <v>0.2</v>
      </c>
      <c r="G149" s="13">
        <v>20.2</v>
      </c>
      <c r="H149" s="13">
        <v>92</v>
      </c>
      <c r="I149" s="13">
        <v>4</v>
      </c>
      <c r="J149" s="13">
        <v>14</v>
      </c>
      <c r="K149" s="46">
        <v>8</v>
      </c>
      <c r="L149" s="9">
        <v>2.8</v>
      </c>
    </row>
    <row r="150" spans="2:12" ht="54.75" customHeight="1" thickBot="1" x14ac:dyDescent="0.55000000000000004">
      <c r="B150" s="32" t="s">
        <v>26</v>
      </c>
      <c r="C150" s="12" t="s">
        <v>59</v>
      </c>
      <c r="D150" s="11">
        <v>100</v>
      </c>
      <c r="E150" s="13">
        <v>0.4</v>
      </c>
      <c r="F150" s="13">
        <v>0.4</v>
      </c>
      <c r="G150" s="13">
        <v>9.8000000000000007</v>
      </c>
      <c r="H150" s="13">
        <v>47</v>
      </c>
      <c r="I150" s="13">
        <v>10</v>
      </c>
      <c r="J150" s="13">
        <v>16</v>
      </c>
      <c r="K150" s="46">
        <v>9</v>
      </c>
      <c r="L150" s="9">
        <v>2.2000000000000002</v>
      </c>
    </row>
    <row r="151" spans="2:12" ht="55.5" customHeight="1" thickBot="1" x14ac:dyDescent="0.55000000000000004">
      <c r="B151" s="32"/>
      <c r="C151" s="23" t="s">
        <v>30</v>
      </c>
      <c r="D151" s="24">
        <f>SUM(D146:D150)</f>
        <v>480</v>
      </c>
      <c r="E151" s="25">
        <f t="shared" ref="E151:L151" si="22">SUM(E146:E150)</f>
        <v>14.031764705882354</v>
      </c>
      <c r="F151" s="25">
        <f t="shared" si="22"/>
        <v>14.142352941176471</v>
      </c>
      <c r="G151" s="25">
        <f t="shared" si="22"/>
        <v>81.893529411764703</v>
      </c>
      <c r="H151" s="25">
        <f t="shared" si="22"/>
        <v>491.67</v>
      </c>
      <c r="I151" s="25">
        <f t="shared" si="22"/>
        <v>14.871764705882352</v>
      </c>
      <c r="J151" s="25">
        <f t="shared" si="22"/>
        <v>146.12352941176471</v>
      </c>
      <c r="K151" s="25">
        <f t="shared" si="22"/>
        <v>66.817647058823525</v>
      </c>
      <c r="L151" s="25">
        <f t="shared" si="22"/>
        <v>6.7041176470588235</v>
      </c>
    </row>
    <row r="152" spans="2:12" ht="63" customHeight="1" thickBot="1" x14ac:dyDescent="0.55000000000000004">
      <c r="B152" s="21"/>
      <c r="C152" s="23" t="s">
        <v>3</v>
      </c>
      <c r="D152" s="24">
        <f t="shared" ref="D152:L152" si="23">D144+D151</f>
        <v>1480</v>
      </c>
      <c r="E152" s="25">
        <f t="shared" si="23"/>
        <v>59.201764705882354</v>
      </c>
      <c r="F152" s="25">
        <f t="shared" si="23"/>
        <v>45.872352941176466</v>
      </c>
      <c r="G152" s="25">
        <f t="shared" si="23"/>
        <v>184.68952941176471</v>
      </c>
      <c r="H152" s="25">
        <f t="shared" si="23"/>
        <v>1275.2750000000001</v>
      </c>
      <c r="I152" s="25">
        <f t="shared" si="23"/>
        <v>59.296764705882353</v>
      </c>
      <c r="J152" s="25">
        <f t="shared" si="23"/>
        <v>307.3135294117647</v>
      </c>
      <c r="K152" s="25">
        <f t="shared" si="23"/>
        <v>299.12764705882353</v>
      </c>
      <c r="L152" s="28">
        <f t="shared" si="23"/>
        <v>18.551284313725489</v>
      </c>
    </row>
    <row r="153" spans="2:12" ht="60.75" customHeight="1" thickBot="1" x14ac:dyDescent="0.55000000000000004">
      <c r="B153" s="104" t="s">
        <v>35</v>
      </c>
      <c r="C153" s="105"/>
      <c r="D153" s="105"/>
      <c r="E153" s="105"/>
      <c r="F153" s="105"/>
      <c r="G153" s="105"/>
      <c r="H153" s="105"/>
      <c r="I153" s="105"/>
      <c r="J153" s="105"/>
      <c r="K153" s="105"/>
      <c r="L153" s="106"/>
    </row>
    <row r="154" spans="2:12" ht="39.75" customHeight="1" thickBot="1" x14ac:dyDescent="0.55000000000000004">
      <c r="B154" s="107" t="s">
        <v>5</v>
      </c>
      <c r="C154" s="107" t="s">
        <v>0</v>
      </c>
      <c r="D154" s="107" t="s">
        <v>21</v>
      </c>
      <c r="E154" s="109" t="s">
        <v>14</v>
      </c>
      <c r="F154" s="110"/>
      <c r="G154" s="111"/>
      <c r="H154" s="109" t="s">
        <v>4</v>
      </c>
      <c r="I154" s="102" t="s">
        <v>18</v>
      </c>
      <c r="J154" s="100" t="s">
        <v>19</v>
      </c>
      <c r="K154" s="100" t="s">
        <v>20</v>
      </c>
      <c r="L154" s="100" t="s">
        <v>37</v>
      </c>
    </row>
    <row r="155" spans="2:12" ht="71.25" customHeight="1" thickBot="1" x14ac:dyDescent="0.55000000000000004">
      <c r="B155" s="108"/>
      <c r="C155" s="108"/>
      <c r="D155" s="108"/>
      <c r="E155" s="41" t="s">
        <v>15</v>
      </c>
      <c r="F155" s="41" t="s">
        <v>16</v>
      </c>
      <c r="G155" s="41" t="s">
        <v>17</v>
      </c>
      <c r="H155" s="112"/>
      <c r="I155" s="103"/>
      <c r="J155" s="101"/>
      <c r="K155" s="101"/>
      <c r="L155" s="101"/>
    </row>
    <row r="156" spans="2:12" ht="51" customHeight="1" thickBot="1" x14ac:dyDescent="0.55000000000000004">
      <c r="B156" s="97" t="s">
        <v>1</v>
      </c>
      <c r="C156" s="98"/>
      <c r="D156" s="98"/>
      <c r="E156" s="98"/>
      <c r="F156" s="98"/>
      <c r="G156" s="98"/>
      <c r="H156" s="98"/>
      <c r="I156" s="98"/>
      <c r="J156" s="98"/>
      <c r="K156" s="98"/>
      <c r="L156" s="99"/>
    </row>
    <row r="157" spans="2:12" ht="50.25" customHeight="1" thickBot="1" x14ac:dyDescent="0.55000000000000004">
      <c r="B157" s="11" t="s">
        <v>47</v>
      </c>
      <c r="C157" s="12" t="s">
        <v>48</v>
      </c>
      <c r="D157" s="11">
        <v>100</v>
      </c>
      <c r="E157" s="13">
        <v>0.7</v>
      </c>
      <c r="F157" s="13">
        <v>0.1</v>
      </c>
      <c r="G157" s="13">
        <v>1.8999999999999997</v>
      </c>
      <c r="H157" s="13">
        <v>11</v>
      </c>
      <c r="I157" s="7">
        <v>10</v>
      </c>
      <c r="J157" s="19">
        <v>23</v>
      </c>
      <c r="K157" s="7">
        <v>14</v>
      </c>
      <c r="L157" s="7">
        <v>0.9</v>
      </c>
    </row>
    <row r="158" spans="2:12" ht="49.5" customHeight="1" thickBot="1" x14ac:dyDescent="0.55000000000000004">
      <c r="B158" s="36" t="s">
        <v>93</v>
      </c>
      <c r="C158" s="12" t="s">
        <v>94</v>
      </c>
      <c r="D158" s="11">
        <v>250</v>
      </c>
      <c r="E158" s="13">
        <v>1.6425000000000001</v>
      </c>
      <c r="F158" s="13">
        <v>6.4749999999999996</v>
      </c>
      <c r="G158" s="13">
        <v>13.6625</v>
      </c>
      <c r="H158" s="13">
        <v>126.375</v>
      </c>
      <c r="I158" s="7">
        <v>23.65</v>
      </c>
      <c r="J158" s="19">
        <v>41.037500000000001</v>
      </c>
      <c r="K158" s="46">
        <v>30.1875</v>
      </c>
      <c r="L158" s="14">
        <v>0</v>
      </c>
    </row>
    <row r="159" spans="2:12" ht="46.5" customHeight="1" thickBot="1" x14ac:dyDescent="0.55000000000000004">
      <c r="B159" s="17" t="s">
        <v>86</v>
      </c>
      <c r="C159" s="18" t="s">
        <v>87</v>
      </c>
      <c r="D159" s="17">
        <v>100</v>
      </c>
      <c r="E159" s="7">
        <v>12.33</v>
      </c>
      <c r="F159" s="7">
        <v>6.8</v>
      </c>
      <c r="G159" s="7">
        <v>11.5</v>
      </c>
      <c r="H159" s="14">
        <v>172.59</v>
      </c>
      <c r="I159" s="14">
        <v>1.2</v>
      </c>
      <c r="J159" s="8">
        <v>143.22999999999999</v>
      </c>
      <c r="K159" s="9">
        <v>45.71</v>
      </c>
      <c r="L159" s="14">
        <v>0.96250000000000002</v>
      </c>
    </row>
    <row r="160" spans="2:12" ht="46.5" customHeight="1" thickBot="1" x14ac:dyDescent="0.55000000000000004">
      <c r="B160" s="48" t="s">
        <v>88</v>
      </c>
      <c r="C160" s="12" t="s">
        <v>89</v>
      </c>
      <c r="D160" s="11">
        <v>180</v>
      </c>
      <c r="E160" s="13">
        <v>6.54</v>
      </c>
      <c r="F160" s="13">
        <v>6.9360000000000008</v>
      </c>
      <c r="G160" s="13">
        <v>36.54</v>
      </c>
      <c r="H160" s="13">
        <v>234.85200000000003</v>
      </c>
      <c r="I160" s="9">
        <v>0</v>
      </c>
      <c r="J160" s="15">
        <v>14.568000000000001</v>
      </c>
      <c r="K160" s="9">
        <v>9.7680000000000007</v>
      </c>
      <c r="L160" s="9">
        <v>0.27599999999999997</v>
      </c>
    </row>
    <row r="161" spans="2:12" ht="46.5" customHeight="1" thickBot="1" x14ac:dyDescent="0.55000000000000004">
      <c r="B161" s="48" t="s">
        <v>23</v>
      </c>
      <c r="C161" s="12" t="s">
        <v>38</v>
      </c>
      <c r="D161" s="11">
        <v>60</v>
      </c>
      <c r="E161" s="13">
        <v>4.5599999999999996</v>
      </c>
      <c r="F161" s="13">
        <v>0.47999999999999993</v>
      </c>
      <c r="G161" s="13">
        <v>29.479999999999997</v>
      </c>
      <c r="H161" s="13">
        <v>141</v>
      </c>
      <c r="I161" s="9">
        <v>0</v>
      </c>
      <c r="J161" s="15">
        <v>13.8</v>
      </c>
      <c r="K161" s="9">
        <v>19.8</v>
      </c>
      <c r="L161" s="9">
        <v>1.1466666666666667</v>
      </c>
    </row>
    <row r="162" spans="2:12" ht="46.5" customHeight="1" thickBot="1" x14ac:dyDescent="0.55000000000000004">
      <c r="B162" s="48" t="s">
        <v>25</v>
      </c>
      <c r="C162" s="12" t="s">
        <v>39</v>
      </c>
      <c r="D162" s="11">
        <v>40</v>
      </c>
      <c r="E162" s="13">
        <v>2.64</v>
      </c>
      <c r="F162" s="13">
        <v>4.8</v>
      </c>
      <c r="G162" s="13">
        <v>13.36</v>
      </c>
      <c r="H162" s="13">
        <v>69.599999999999994</v>
      </c>
      <c r="I162" s="9">
        <v>0</v>
      </c>
      <c r="J162" s="15">
        <v>13.2</v>
      </c>
      <c r="K162" s="9">
        <v>22.8</v>
      </c>
      <c r="L162" s="9">
        <v>1.8079999999999998</v>
      </c>
    </row>
    <row r="163" spans="2:12" ht="51.75" customHeight="1" thickBot="1" x14ac:dyDescent="0.55000000000000004">
      <c r="B163" s="48" t="s">
        <v>22</v>
      </c>
      <c r="C163" s="12" t="s">
        <v>41</v>
      </c>
      <c r="D163" s="11">
        <v>200</v>
      </c>
      <c r="E163" s="13">
        <v>0</v>
      </c>
      <c r="F163" s="13">
        <v>0</v>
      </c>
      <c r="G163" s="13">
        <v>6.9860000000000007</v>
      </c>
      <c r="H163" s="13">
        <v>27.93</v>
      </c>
      <c r="I163" s="9">
        <v>0.05</v>
      </c>
      <c r="J163" s="15">
        <v>2.69</v>
      </c>
      <c r="K163" s="9">
        <v>2.2000000000000002</v>
      </c>
      <c r="L163" s="9">
        <v>0.43</v>
      </c>
    </row>
    <row r="164" spans="2:12" ht="52.5" customHeight="1" thickBot="1" x14ac:dyDescent="0.55000000000000004">
      <c r="B164" s="21"/>
      <c r="C164" s="23" t="s">
        <v>2</v>
      </c>
      <c r="D164" s="24">
        <f t="shared" ref="D164:L164" si="24">SUM(D157:D163)</f>
        <v>930</v>
      </c>
      <c r="E164" s="25">
        <f t="shared" si="24"/>
        <v>28.412499999999998</v>
      </c>
      <c r="F164" s="25">
        <f t="shared" si="24"/>
        <v>25.591000000000001</v>
      </c>
      <c r="G164" s="74">
        <f t="shared" si="24"/>
        <v>113.4285</v>
      </c>
      <c r="H164" s="74">
        <f t="shared" si="24"/>
        <v>783.34699999999998</v>
      </c>
      <c r="I164" s="24">
        <f t="shared" si="24"/>
        <v>34.9</v>
      </c>
      <c r="J164" s="25">
        <f t="shared" si="24"/>
        <v>251.52549999999999</v>
      </c>
      <c r="K164" s="25">
        <f t="shared" si="24"/>
        <v>144.46549999999999</v>
      </c>
      <c r="L164" s="67">
        <f t="shared" si="24"/>
        <v>5.5231666666666666</v>
      </c>
    </row>
    <row r="165" spans="2:12" ht="57.75" customHeight="1" thickBot="1" x14ac:dyDescent="0.55000000000000004">
      <c r="B165" s="97" t="s">
        <v>29</v>
      </c>
      <c r="C165" s="98"/>
      <c r="D165" s="98"/>
      <c r="E165" s="98"/>
      <c r="F165" s="98"/>
      <c r="G165" s="98"/>
      <c r="H165" s="98"/>
      <c r="I165" s="98"/>
      <c r="J165" s="98"/>
      <c r="K165" s="98"/>
      <c r="L165" s="99"/>
    </row>
    <row r="166" spans="2:12" ht="50.25" customHeight="1" thickBot="1" x14ac:dyDescent="0.55000000000000004">
      <c r="B166" s="30" t="s">
        <v>52</v>
      </c>
      <c r="C166" s="31" t="s">
        <v>83</v>
      </c>
      <c r="D166" s="32">
        <v>200</v>
      </c>
      <c r="E166" s="33">
        <f>11.5*200/150</f>
        <v>15.333333333333334</v>
      </c>
      <c r="F166" s="33">
        <f>8.8*200/250</f>
        <v>7.0400000000000009</v>
      </c>
      <c r="G166" s="33">
        <f>39.29*200/250</f>
        <v>31.431999999999999</v>
      </c>
      <c r="H166" s="33">
        <f>324.95*200/250</f>
        <v>259.95999999999998</v>
      </c>
      <c r="I166" s="33">
        <f>4.2*200/250</f>
        <v>3.36</v>
      </c>
      <c r="J166" s="33">
        <f>173.79*200/250</f>
        <v>139.03200000000001</v>
      </c>
      <c r="K166" s="14">
        <f>67.33*200/250</f>
        <v>53.863999999999997</v>
      </c>
      <c r="L166" s="34">
        <f>1.56*200/250</f>
        <v>1.248</v>
      </c>
    </row>
    <row r="167" spans="2:12" ht="50.25" customHeight="1" thickBot="1" x14ac:dyDescent="0.55000000000000004">
      <c r="B167" s="30" t="s">
        <v>65</v>
      </c>
      <c r="C167" s="31" t="s">
        <v>66</v>
      </c>
      <c r="D167" s="32">
        <v>10</v>
      </c>
      <c r="E167" s="33">
        <v>0.05</v>
      </c>
      <c r="F167" s="33">
        <v>8.25</v>
      </c>
      <c r="G167" s="33">
        <v>0.08</v>
      </c>
      <c r="H167" s="33">
        <v>74.8</v>
      </c>
      <c r="I167" s="33">
        <v>0</v>
      </c>
      <c r="J167" s="33">
        <v>2.4</v>
      </c>
      <c r="K167" s="14">
        <v>0.05</v>
      </c>
      <c r="L167" s="34">
        <v>0.02</v>
      </c>
    </row>
    <row r="168" spans="2:12" ht="50.25" customHeight="1" thickBot="1" x14ac:dyDescent="0.55000000000000004">
      <c r="B168" s="30" t="s">
        <v>23</v>
      </c>
      <c r="C168" s="31" t="s">
        <v>38</v>
      </c>
      <c r="D168" s="32">
        <v>20</v>
      </c>
      <c r="E168" s="33">
        <v>1.54</v>
      </c>
      <c r="F168" s="33">
        <v>0.6</v>
      </c>
      <c r="G168" s="33">
        <v>10.02</v>
      </c>
      <c r="H168" s="33">
        <v>51.8</v>
      </c>
      <c r="I168" s="33">
        <v>0</v>
      </c>
      <c r="J168" s="33">
        <v>4.4000000000000004</v>
      </c>
      <c r="K168" s="14">
        <v>6.6</v>
      </c>
      <c r="L168" s="34">
        <v>0.4</v>
      </c>
    </row>
    <row r="169" spans="2:12" ht="54" customHeight="1" thickBot="1" x14ac:dyDescent="0.55000000000000004">
      <c r="B169" s="32" t="s">
        <v>22</v>
      </c>
      <c r="C169" s="31" t="s">
        <v>41</v>
      </c>
      <c r="D169" s="32">
        <v>200</v>
      </c>
      <c r="E169" s="61">
        <v>0</v>
      </c>
      <c r="F169" s="61">
        <v>0</v>
      </c>
      <c r="G169" s="61">
        <v>6.9860000000000007</v>
      </c>
      <c r="H169" s="61">
        <v>27.93</v>
      </c>
      <c r="I169" s="14">
        <v>0.05</v>
      </c>
      <c r="J169" s="75">
        <v>2.69</v>
      </c>
      <c r="K169" s="61">
        <v>2.2000000000000002</v>
      </c>
      <c r="L169" s="71">
        <v>0.43</v>
      </c>
    </row>
    <row r="170" spans="2:12" ht="55.5" customHeight="1" thickBot="1" x14ac:dyDescent="0.55000000000000004">
      <c r="B170" s="32"/>
      <c r="C170" s="38" t="s">
        <v>30</v>
      </c>
      <c r="D170" s="56">
        <f t="shared" ref="D170:L170" si="25">SUM(D166:D169)</f>
        <v>430</v>
      </c>
      <c r="E170" s="40">
        <f t="shared" si="25"/>
        <v>16.923333333333336</v>
      </c>
      <c r="F170" s="40">
        <f t="shared" si="25"/>
        <v>15.89</v>
      </c>
      <c r="G170" s="40">
        <f t="shared" si="25"/>
        <v>48.518000000000001</v>
      </c>
      <c r="H170" s="40">
        <f t="shared" si="25"/>
        <v>414.49</v>
      </c>
      <c r="I170" s="40">
        <f t="shared" si="25"/>
        <v>3.4099999999999997</v>
      </c>
      <c r="J170" s="40">
        <f t="shared" si="25"/>
        <v>148.52200000000002</v>
      </c>
      <c r="K170" s="40">
        <f t="shared" si="25"/>
        <v>62.713999999999999</v>
      </c>
      <c r="L170" s="40">
        <f t="shared" si="25"/>
        <v>2.0980000000000003</v>
      </c>
    </row>
    <row r="171" spans="2:12" ht="60.75" customHeight="1" thickBot="1" x14ac:dyDescent="0.55000000000000004">
      <c r="B171" s="21"/>
      <c r="C171" s="23" t="s">
        <v>3</v>
      </c>
      <c r="D171" s="24">
        <f t="shared" ref="D171:L171" si="26">D164+D170</f>
        <v>1360</v>
      </c>
      <c r="E171" s="25">
        <f t="shared" si="26"/>
        <v>45.335833333333333</v>
      </c>
      <c r="F171" s="25">
        <f t="shared" si="26"/>
        <v>41.481000000000002</v>
      </c>
      <c r="G171" s="25">
        <f t="shared" si="26"/>
        <v>161.94650000000001</v>
      </c>
      <c r="H171" s="25">
        <f t="shared" si="26"/>
        <v>1197.837</v>
      </c>
      <c r="I171" s="67">
        <f t="shared" si="26"/>
        <v>38.309999999999995</v>
      </c>
      <c r="J171" s="27">
        <f t="shared" si="26"/>
        <v>400.04750000000001</v>
      </c>
      <c r="K171" s="25">
        <f t="shared" si="26"/>
        <v>207.17949999999999</v>
      </c>
      <c r="L171" s="28">
        <f t="shared" si="26"/>
        <v>7.6211666666666673</v>
      </c>
    </row>
    <row r="172" spans="2:12" ht="64.5" customHeight="1" thickBot="1" x14ac:dyDescent="0.55000000000000004">
      <c r="B172" s="104" t="s">
        <v>36</v>
      </c>
      <c r="C172" s="105"/>
      <c r="D172" s="105"/>
      <c r="E172" s="105"/>
      <c r="F172" s="105"/>
      <c r="G172" s="105"/>
      <c r="H172" s="105"/>
      <c r="I172" s="105"/>
      <c r="J172" s="105"/>
      <c r="K172" s="105"/>
      <c r="L172" s="106"/>
    </row>
    <row r="173" spans="2:12" ht="39.75" customHeight="1" thickBot="1" x14ac:dyDescent="0.55000000000000004">
      <c r="B173" s="107" t="s">
        <v>5</v>
      </c>
      <c r="C173" s="107" t="s">
        <v>0</v>
      </c>
      <c r="D173" s="107" t="s">
        <v>21</v>
      </c>
      <c r="E173" s="109" t="s">
        <v>14</v>
      </c>
      <c r="F173" s="110"/>
      <c r="G173" s="111"/>
      <c r="H173" s="109" t="s">
        <v>4</v>
      </c>
      <c r="I173" s="102" t="s">
        <v>18</v>
      </c>
      <c r="J173" s="100" t="s">
        <v>19</v>
      </c>
      <c r="K173" s="100" t="s">
        <v>20</v>
      </c>
      <c r="L173" s="100" t="s">
        <v>37</v>
      </c>
    </row>
    <row r="174" spans="2:12" ht="75" customHeight="1" thickBot="1" x14ac:dyDescent="0.55000000000000004">
      <c r="B174" s="108"/>
      <c r="C174" s="108"/>
      <c r="D174" s="108"/>
      <c r="E174" s="41" t="s">
        <v>15</v>
      </c>
      <c r="F174" s="41" t="s">
        <v>16</v>
      </c>
      <c r="G174" s="41" t="s">
        <v>17</v>
      </c>
      <c r="H174" s="112"/>
      <c r="I174" s="103"/>
      <c r="J174" s="101"/>
      <c r="K174" s="101"/>
      <c r="L174" s="101"/>
    </row>
    <row r="175" spans="2:12" ht="56.25" customHeight="1" thickBot="1" x14ac:dyDescent="0.55000000000000004">
      <c r="B175" s="97" t="s">
        <v>31</v>
      </c>
      <c r="C175" s="98"/>
      <c r="D175" s="98"/>
      <c r="E175" s="98"/>
      <c r="F175" s="98"/>
      <c r="G175" s="98"/>
      <c r="H175" s="98"/>
      <c r="I175" s="98"/>
      <c r="J175" s="98"/>
    </row>
    <row r="176" spans="2:12" ht="50.25" customHeight="1" thickBot="1" x14ac:dyDescent="0.55000000000000004">
      <c r="B176" s="48" t="s">
        <v>47</v>
      </c>
      <c r="C176" s="12" t="s">
        <v>48</v>
      </c>
      <c r="D176" s="11">
        <v>100</v>
      </c>
      <c r="E176" s="13">
        <v>0.7</v>
      </c>
      <c r="F176" s="13">
        <v>0.1</v>
      </c>
      <c r="G176" s="13">
        <v>1.8999999999999997</v>
      </c>
      <c r="H176" s="13">
        <v>11</v>
      </c>
      <c r="I176" s="7">
        <v>10</v>
      </c>
      <c r="J176" s="19">
        <v>23</v>
      </c>
      <c r="K176" s="7">
        <v>14</v>
      </c>
      <c r="L176" s="7">
        <v>0.9</v>
      </c>
    </row>
    <row r="177" spans="2:12" ht="48.75" customHeight="1" thickBot="1" x14ac:dyDescent="0.55000000000000004">
      <c r="B177" s="48" t="s">
        <v>63</v>
      </c>
      <c r="C177" s="12" t="s">
        <v>95</v>
      </c>
      <c r="D177" s="11">
        <v>250</v>
      </c>
      <c r="E177" s="13">
        <v>1.6375</v>
      </c>
      <c r="F177" s="13">
        <v>6.0750000000000002</v>
      </c>
      <c r="G177" s="13">
        <v>10.8375</v>
      </c>
      <c r="H177" s="13">
        <v>132.57499999999999</v>
      </c>
      <c r="I177" s="20">
        <v>18.100000000000001</v>
      </c>
      <c r="J177" s="10">
        <v>34.362499999999997</v>
      </c>
      <c r="K177" s="20">
        <v>18.987500000000001</v>
      </c>
      <c r="L177" s="20">
        <v>0.9</v>
      </c>
    </row>
    <row r="178" spans="2:12" ht="47.25" customHeight="1" thickBot="1" x14ac:dyDescent="0.55000000000000004">
      <c r="B178" s="11" t="s">
        <v>64</v>
      </c>
      <c r="C178" s="12" t="s">
        <v>80</v>
      </c>
      <c r="D178" s="11">
        <v>250</v>
      </c>
      <c r="E178" s="13">
        <v>9.6285714285714281</v>
      </c>
      <c r="F178" s="13">
        <v>15.707142857142857</v>
      </c>
      <c r="G178" s="13">
        <v>36.514285714285712</v>
      </c>
      <c r="H178" s="13">
        <v>285.72857142857146</v>
      </c>
      <c r="I178" s="7">
        <v>2.4785714285714286</v>
      </c>
      <c r="J178" s="19">
        <v>25.749999999999996</v>
      </c>
      <c r="K178" s="46">
        <v>90.492857142857147</v>
      </c>
      <c r="L178" s="14">
        <v>3.6714285714285713</v>
      </c>
    </row>
    <row r="179" spans="2:12" ht="51" customHeight="1" thickBot="1" x14ac:dyDescent="0.55000000000000004">
      <c r="B179" s="48" t="s">
        <v>23</v>
      </c>
      <c r="C179" s="12" t="s">
        <v>38</v>
      </c>
      <c r="D179" s="11">
        <v>60</v>
      </c>
      <c r="E179" s="13">
        <v>4.5599999999999996</v>
      </c>
      <c r="F179" s="13">
        <v>0.47999999999999993</v>
      </c>
      <c r="G179" s="13">
        <v>29.479999999999997</v>
      </c>
      <c r="H179" s="13">
        <v>141</v>
      </c>
      <c r="I179" s="9">
        <v>0</v>
      </c>
      <c r="J179" s="15">
        <v>13.8</v>
      </c>
      <c r="K179" s="9">
        <v>19.8</v>
      </c>
      <c r="L179" s="9">
        <v>1.1466666666666667</v>
      </c>
    </row>
    <row r="180" spans="2:12" ht="51" customHeight="1" thickBot="1" x14ac:dyDescent="0.55000000000000004">
      <c r="B180" s="48" t="s">
        <v>25</v>
      </c>
      <c r="C180" s="12" t="s">
        <v>39</v>
      </c>
      <c r="D180" s="11">
        <v>40</v>
      </c>
      <c r="E180" s="13">
        <v>2.64</v>
      </c>
      <c r="F180" s="13">
        <v>4.8</v>
      </c>
      <c r="G180" s="13">
        <v>13.36</v>
      </c>
      <c r="H180" s="13">
        <v>69.599999999999994</v>
      </c>
      <c r="I180" s="9">
        <v>0</v>
      </c>
      <c r="J180" s="15">
        <v>13.2</v>
      </c>
      <c r="K180" s="9">
        <v>22.8</v>
      </c>
      <c r="L180" s="9">
        <v>1.8079999999999998</v>
      </c>
    </row>
    <row r="181" spans="2:12" ht="53.25" customHeight="1" thickBot="1" x14ac:dyDescent="0.55000000000000004">
      <c r="B181" s="48" t="s">
        <v>22</v>
      </c>
      <c r="C181" s="12" t="s">
        <v>41</v>
      </c>
      <c r="D181" s="11">
        <v>200</v>
      </c>
      <c r="E181" s="13">
        <v>0</v>
      </c>
      <c r="F181" s="13">
        <v>0</v>
      </c>
      <c r="G181" s="13">
        <v>6.9860000000000007</v>
      </c>
      <c r="H181" s="13">
        <v>27.93</v>
      </c>
      <c r="I181" s="20">
        <v>0.05</v>
      </c>
      <c r="J181" s="77">
        <v>2.69</v>
      </c>
      <c r="K181" s="9">
        <v>2.2000000000000002</v>
      </c>
      <c r="L181" s="9">
        <v>0.43</v>
      </c>
    </row>
    <row r="182" spans="2:12" ht="57.75" customHeight="1" thickBot="1" x14ac:dyDescent="0.55000000000000004">
      <c r="B182" s="12"/>
      <c r="C182" s="54" t="s">
        <v>2</v>
      </c>
      <c r="D182" s="55">
        <f t="shared" ref="D182:L182" si="27">SUM(D176:D181)</f>
        <v>900</v>
      </c>
      <c r="E182" s="57">
        <f t="shared" si="27"/>
        <v>19.166071428571428</v>
      </c>
      <c r="F182" s="57">
        <f t="shared" si="27"/>
        <v>27.162142857142857</v>
      </c>
      <c r="G182" s="57">
        <f t="shared" si="27"/>
        <v>99.07778571428571</v>
      </c>
      <c r="H182" s="57">
        <f t="shared" si="27"/>
        <v>667.83357142857142</v>
      </c>
      <c r="I182" s="57">
        <f t="shared" si="27"/>
        <v>30.62857142857143</v>
      </c>
      <c r="J182" s="57">
        <f t="shared" si="27"/>
        <v>112.80249999999999</v>
      </c>
      <c r="K182" s="57">
        <f t="shared" si="27"/>
        <v>168.28035714285716</v>
      </c>
      <c r="L182" s="28">
        <f t="shared" si="27"/>
        <v>8.8560952380952376</v>
      </c>
    </row>
    <row r="183" spans="2:12" ht="59.25" customHeight="1" thickBot="1" x14ac:dyDescent="0.55000000000000004">
      <c r="B183" s="97" t="s">
        <v>29</v>
      </c>
      <c r="C183" s="98"/>
      <c r="D183" s="98"/>
      <c r="E183" s="98"/>
      <c r="F183" s="98"/>
      <c r="G183" s="98"/>
      <c r="H183" s="98"/>
      <c r="I183" s="98"/>
      <c r="J183" s="98"/>
      <c r="K183" s="98"/>
      <c r="L183" s="99"/>
    </row>
    <row r="184" spans="2:12" ht="51" customHeight="1" thickBot="1" x14ac:dyDescent="0.55000000000000004">
      <c r="B184" s="60" t="s">
        <v>47</v>
      </c>
      <c r="C184" s="52" t="s">
        <v>48</v>
      </c>
      <c r="D184" s="21">
        <v>30</v>
      </c>
      <c r="E184" s="37">
        <v>0.33</v>
      </c>
      <c r="F184" s="37">
        <v>0.6</v>
      </c>
      <c r="G184" s="37">
        <v>1.1399999999999999</v>
      </c>
      <c r="H184" s="37">
        <v>6.7</v>
      </c>
      <c r="I184" s="33">
        <v>5.25</v>
      </c>
      <c r="J184" s="33">
        <v>4.2</v>
      </c>
      <c r="K184" s="14">
        <v>6</v>
      </c>
      <c r="L184" s="34">
        <v>0.25</v>
      </c>
    </row>
    <row r="185" spans="2:12" ht="51" customHeight="1" thickBot="1" x14ac:dyDescent="0.55000000000000004">
      <c r="B185" s="30" t="s">
        <v>73</v>
      </c>
      <c r="C185" s="31" t="s">
        <v>96</v>
      </c>
      <c r="D185" s="32">
        <v>180</v>
      </c>
      <c r="E185" s="33">
        <f>12.5*180/150</f>
        <v>15</v>
      </c>
      <c r="F185" s="33">
        <f>14.8*180/150</f>
        <v>17.760000000000002</v>
      </c>
      <c r="G185" s="33">
        <f>36.74*180/150</f>
        <v>44.088000000000008</v>
      </c>
      <c r="H185" s="33">
        <f>312.8*180/150</f>
        <v>375.36</v>
      </c>
      <c r="I185" s="33">
        <f>0.07*180/150</f>
        <v>8.4000000000000005E-2</v>
      </c>
      <c r="J185" s="33">
        <f>215*180/150</f>
        <v>258</v>
      </c>
      <c r="K185" s="78">
        <f>15.68*180/150</f>
        <v>18.815999999999999</v>
      </c>
      <c r="L185" s="34">
        <f>1.03*180/150</f>
        <v>1.236</v>
      </c>
    </row>
    <row r="186" spans="2:12" ht="51" customHeight="1" thickBot="1" x14ac:dyDescent="0.55000000000000004">
      <c r="B186" s="30" t="s">
        <v>23</v>
      </c>
      <c r="C186" s="31" t="s">
        <v>38</v>
      </c>
      <c r="D186" s="32">
        <v>20</v>
      </c>
      <c r="E186" s="33">
        <v>1.54</v>
      </c>
      <c r="F186" s="33">
        <v>0.6</v>
      </c>
      <c r="G186" s="33">
        <v>10.02</v>
      </c>
      <c r="H186" s="33">
        <v>51.8</v>
      </c>
      <c r="I186" s="33">
        <v>0</v>
      </c>
      <c r="J186" s="33">
        <v>4.4000000000000004</v>
      </c>
      <c r="K186" s="14">
        <v>6.6</v>
      </c>
      <c r="L186" s="34">
        <v>0.4</v>
      </c>
    </row>
    <row r="187" spans="2:12" ht="51" customHeight="1" thickBot="1" x14ac:dyDescent="0.55000000000000004">
      <c r="B187" s="60" t="s">
        <v>22</v>
      </c>
      <c r="C187" s="52" t="s">
        <v>41</v>
      </c>
      <c r="D187" s="21">
        <v>200</v>
      </c>
      <c r="E187" s="37">
        <v>0</v>
      </c>
      <c r="F187" s="37">
        <v>0</v>
      </c>
      <c r="G187" s="37">
        <v>6.9860000000000007</v>
      </c>
      <c r="H187" s="37">
        <v>27.93</v>
      </c>
      <c r="I187" s="9">
        <v>0.05</v>
      </c>
      <c r="J187" s="15">
        <v>2.69</v>
      </c>
      <c r="K187" s="9">
        <v>2.2000000000000002</v>
      </c>
      <c r="L187" s="9">
        <v>0.43</v>
      </c>
    </row>
    <row r="188" spans="2:12" ht="60.75" customHeight="1" thickBot="1" x14ac:dyDescent="0.55000000000000004">
      <c r="B188" s="32"/>
      <c r="C188" s="38" t="s">
        <v>30</v>
      </c>
      <c r="D188" s="56">
        <f t="shared" ref="D188:L188" si="28">SUM(D184:D187)</f>
        <v>430</v>
      </c>
      <c r="E188" s="40">
        <f t="shared" si="28"/>
        <v>16.87</v>
      </c>
      <c r="F188" s="40">
        <f t="shared" si="28"/>
        <v>18.960000000000004</v>
      </c>
      <c r="G188" s="40">
        <f t="shared" si="28"/>
        <v>62.234000000000009</v>
      </c>
      <c r="H188" s="40">
        <f t="shared" si="28"/>
        <v>461.79</v>
      </c>
      <c r="I188" s="40">
        <f t="shared" si="28"/>
        <v>5.3839999999999995</v>
      </c>
      <c r="J188" s="40">
        <f t="shared" si="28"/>
        <v>269.28999999999996</v>
      </c>
      <c r="K188" s="40">
        <f t="shared" si="28"/>
        <v>33.616</v>
      </c>
      <c r="L188" s="26">
        <f t="shared" si="28"/>
        <v>2.3160000000000003</v>
      </c>
    </row>
    <row r="189" spans="2:12" ht="53.25" customHeight="1" thickBot="1" x14ac:dyDescent="0.55000000000000004">
      <c r="B189" s="18"/>
      <c r="C189" s="49" t="s">
        <v>3</v>
      </c>
      <c r="D189" s="50">
        <f t="shared" ref="D189:L189" si="29">D182+D188</f>
        <v>1330</v>
      </c>
      <c r="E189" s="69">
        <f t="shared" si="29"/>
        <v>36.036071428571432</v>
      </c>
      <c r="F189" s="69">
        <f t="shared" si="29"/>
        <v>46.122142857142862</v>
      </c>
      <c r="G189" s="69">
        <f t="shared" si="29"/>
        <v>161.31178571428572</v>
      </c>
      <c r="H189" s="69">
        <f t="shared" si="29"/>
        <v>1129.6235714285715</v>
      </c>
      <c r="I189" s="69">
        <f t="shared" si="29"/>
        <v>36.012571428571427</v>
      </c>
      <c r="J189" s="69">
        <f t="shared" si="29"/>
        <v>382.09249999999997</v>
      </c>
      <c r="K189" s="69">
        <f t="shared" si="29"/>
        <v>201.89635714285714</v>
      </c>
      <c r="L189" s="69">
        <f t="shared" si="29"/>
        <v>11.172095238095238</v>
      </c>
    </row>
    <row r="190" spans="2:12" ht="55.5" customHeight="1" thickBot="1" x14ac:dyDescent="0.55000000000000004">
      <c r="B190" s="79"/>
      <c r="C190" s="80" t="s">
        <v>13</v>
      </c>
      <c r="D190" s="81">
        <f t="shared" ref="D190:L190" si="30">D189+D171+D152+D132+D114+D93+D74+D55+D37+D20</f>
        <v>13680</v>
      </c>
      <c r="E190" s="82">
        <f t="shared" si="30"/>
        <v>468.14643594279812</v>
      </c>
      <c r="F190" s="82">
        <f t="shared" si="30"/>
        <v>438.28076559044672</v>
      </c>
      <c r="G190" s="82">
        <f t="shared" si="30"/>
        <v>1655.013783502875</v>
      </c>
      <c r="H190" s="82">
        <f t="shared" si="30"/>
        <v>12177.206335839599</v>
      </c>
      <c r="I190" s="82">
        <f t="shared" si="30"/>
        <v>488.68124089635853</v>
      </c>
      <c r="J190" s="83">
        <f t="shared" si="30"/>
        <v>3283.962761093911</v>
      </c>
      <c r="K190" s="83">
        <f t="shared" si="30"/>
        <v>2261.3173974642486</v>
      </c>
      <c r="L190" s="84">
        <f t="shared" si="30"/>
        <v>134.28488552263011</v>
      </c>
    </row>
    <row r="191" spans="2:12" ht="46.5" customHeight="1" thickBot="1" x14ac:dyDescent="0.55000000000000004">
      <c r="B191" s="85"/>
      <c r="C191" s="86" t="s">
        <v>12</v>
      </c>
      <c r="D191" s="87">
        <f>D190/10</f>
        <v>1368</v>
      </c>
      <c r="E191" s="88">
        <f t="shared" ref="E191:L191" si="31">E190/10</f>
        <v>46.814643594279815</v>
      </c>
      <c r="F191" s="89">
        <f t="shared" si="31"/>
        <v>43.828076559044675</v>
      </c>
      <c r="G191" s="90">
        <f t="shared" si="31"/>
        <v>165.5013783502875</v>
      </c>
      <c r="H191" s="90">
        <f t="shared" si="31"/>
        <v>1217.7206335839599</v>
      </c>
      <c r="I191" s="88">
        <f t="shared" si="31"/>
        <v>48.868124089635856</v>
      </c>
      <c r="J191" s="91">
        <f t="shared" si="31"/>
        <v>328.39627610939112</v>
      </c>
      <c r="K191" s="84">
        <f t="shared" si="31"/>
        <v>226.13173974642487</v>
      </c>
      <c r="L191" s="84">
        <f t="shared" si="31"/>
        <v>13.42848855226301</v>
      </c>
    </row>
    <row r="193" spans="2:15" ht="39.75" customHeight="1" x14ac:dyDescent="0.5">
      <c r="B193" s="92"/>
    </row>
    <row r="194" spans="2:15" ht="39.75" customHeight="1" x14ac:dyDescent="0.5">
      <c r="B194" s="92"/>
      <c r="C194" s="93"/>
      <c r="D194" s="93"/>
      <c r="E194" s="93"/>
      <c r="F194" s="93"/>
      <c r="G194" s="93"/>
      <c r="H194" s="93"/>
      <c r="I194" s="93"/>
      <c r="J194" s="93"/>
      <c r="K194" s="94"/>
      <c r="L194" s="93"/>
      <c r="M194" s="93"/>
      <c r="N194" s="93"/>
      <c r="O194" s="93"/>
    </row>
    <row r="195" spans="2:15" ht="39.75" customHeight="1" x14ac:dyDescent="0.5">
      <c r="B195" s="92"/>
      <c r="C195" s="93"/>
      <c r="D195" s="93"/>
      <c r="E195" s="93"/>
      <c r="F195" s="93"/>
      <c r="G195" s="93"/>
      <c r="H195" s="93"/>
      <c r="I195" s="93"/>
      <c r="J195" s="93"/>
      <c r="K195" s="94"/>
      <c r="L195" s="93"/>
      <c r="M195" s="93"/>
      <c r="N195" s="93"/>
      <c r="O195" s="93"/>
    </row>
    <row r="196" spans="2:15" ht="39.75" customHeight="1" x14ac:dyDescent="0.5">
      <c r="B196" s="92"/>
      <c r="C196" s="93"/>
      <c r="D196" s="93"/>
      <c r="E196" s="93"/>
      <c r="F196" s="93"/>
      <c r="G196" s="93"/>
      <c r="H196" s="93"/>
      <c r="I196" s="93"/>
      <c r="J196" s="93"/>
      <c r="K196" s="94"/>
      <c r="L196" s="93"/>
      <c r="M196" s="93"/>
      <c r="N196" s="93"/>
      <c r="O196" s="93"/>
    </row>
    <row r="197" spans="2:15" ht="39.75" customHeight="1" x14ac:dyDescent="0.5">
      <c r="B197" s="92"/>
      <c r="C197" s="93"/>
      <c r="D197" s="93"/>
      <c r="E197" s="93"/>
      <c r="F197" s="93"/>
      <c r="G197" s="93"/>
      <c r="H197" s="93"/>
      <c r="I197" s="93"/>
      <c r="J197" s="93"/>
      <c r="K197" s="94"/>
      <c r="L197" s="93"/>
      <c r="M197" s="93"/>
      <c r="N197" s="93"/>
      <c r="O197" s="93"/>
    </row>
    <row r="198" spans="2:15" ht="39.75" customHeight="1" x14ac:dyDescent="0.5">
      <c r="B198" s="92"/>
      <c r="C198" s="93"/>
      <c r="D198" s="93"/>
      <c r="E198" s="93"/>
      <c r="F198" s="93"/>
      <c r="G198" s="93"/>
      <c r="H198" s="93"/>
      <c r="I198" s="93"/>
      <c r="J198" s="93"/>
      <c r="K198" s="94"/>
      <c r="L198" s="93"/>
      <c r="M198" s="93"/>
      <c r="N198" s="93"/>
      <c r="O198" s="93"/>
    </row>
    <row r="199" spans="2:15" ht="39.75" customHeight="1" x14ac:dyDescent="0.5">
      <c r="B199" s="92"/>
      <c r="C199" s="93"/>
      <c r="D199" s="93"/>
      <c r="E199" s="93"/>
      <c r="F199" s="93"/>
      <c r="G199" s="93"/>
      <c r="H199" s="93"/>
      <c r="I199" s="93"/>
      <c r="J199" s="93"/>
      <c r="K199" s="94"/>
      <c r="L199" s="93"/>
      <c r="M199" s="93"/>
      <c r="N199" s="93"/>
      <c r="O199" s="93"/>
    </row>
    <row r="200" spans="2:15" ht="39.75" customHeight="1" x14ac:dyDescent="0.5">
      <c r="B200" s="92"/>
      <c r="C200" s="93"/>
      <c r="D200" s="93"/>
      <c r="E200" s="93"/>
      <c r="F200" s="93"/>
      <c r="G200" s="93"/>
      <c r="H200" s="93"/>
      <c r="I200" s="93"/>
      <c r="J200" s="93"/>
      <c r="K200" s="94"/>
      <c r="L200" s="93"/>
      <c r="M200" s="93"/>
      <c r="N200" s="93"/>
      <c r="O200" s="93"/>
    </row>
    <row r="201" spans="2:15" ht="39.75" customHeight="1" x14ac:dyDescent="0.5">
      <c r="B201" s="92"/>
      <c r="C201" s="93"/>
      <c r="D201" s="93"/>
      <c r="E201" s="93"/>
      <c r="F201" s="93"/>
      <c r="G201" s="93"/>
      <c r="H201" s="93"/>
      <c r="I201" s="93"/>
      <c r="J201" s="93"/>
      <c r="K201" s="94"/>
      <c r="L201" s="93"/>
      <c r="M201" s="93"/>
      <c r="N201" s="93"/>
      <c r="O201" s="93"/>
    </row>
    <row r="202" spans="2:15" ht="39.75" customHeight="1" x14ac:dyDescent="0.5">
      <c r="B202" s="92"/>
      <c r="C202" s="93"/>
      <c r="D202" s="93"/>
      <c r="E202" s="93"/>
      <c r="F202" s="93"/>
      <c r="G202" s="93"/>
      <c r="H202" s="93"/>
      <c r="I202" s="93"/>
      <c r="J202" s="93"/>
      <c r="K202" s="94"/>
      <c r="L202" s="93"/>
      <c r="M202" s="93"/>
      <c r="N202" s="93"/>
      <c r="O202" s="93"/>
    </row>
    <row r="203" spans="2:15" ht="39.75" customHeight="1" x14ac:dyDescent="0.5">
      <c r="B203" s="92"/>
      <c r="C203" s="93"/>
      <c r="D203" s="93"/>
      <c r="E203" s="93"/>
      <c r="F203" s="93"/>
      <c r="G203" s="93"/>
      <c r="H203" s="93"/>
      <c r="I203" s="93"/>
      <c r="J203" s="93"/>
      <c r="K203" s="94"/>
      <c r="L203" s="93"/>
      <c r="M203" s="93"/>
      <c r="N203" s="93"/>
      <c r="O203" s="93"/>
    </row>
    <row r="204" spans="2:15" ht="39.75" customHeight="1" x14ac:dyDescent="0.5">
      <c r="B204" s="92"/>
      <c r="C204" s="93"/>
      <c r="D204" s="93"/>
      <c r="E204" s="93"/>
      <c r="F204" s="93"/>
      <c r="G204" s="93"/>
      <c r="H204" s="93"/>
      <c r="I204" s="93"/>
      <c r="J204" s="93"/>
      <c r="K204" s="94"/>
      <c r="L204" s="93"/>
      <c r="M204" s="93"/>
      <c r="N204" s="93"/>
      <c r="O204" s="93"/>
    </row>
    <row r="205" spans="2:15" ht="39.75" customHeight="1" x14ac:dyDescent="0.5">
      <c r="B205" s="92"/>
      <c r="C205" s="93"/>
      <c r="D205" s="93"/>
      <c r="E205" s="93"/>
      <c r="F205" s="93"/>
      <c r="G205" s="93"/>
      <c r="H205" s="93"/>
      <c r="I205" s="93"/>
      <c r="J205" s="93"/>
      <c r="K205" s="94"/>
      <c r="L205" s="93"/>
      <c r="M205" s="93"/>
      <c r="N205" s="93"/>
      <c r="O205" s="93"/>
    </row>
  </sheetData>
  <autoFilter ref="C1:C194"/>
  <mergeCells count="122">
    <mergeCell ref="K173:K174"/>
    <mergeCell ref="L173:L174"/>
    <mergeCell ref="B175:J175"/>
    <mergeCell ref="B183:L183"/>
    <mergeCell ref="B156:L156"/>
    <mergeCell ref="B165:L165"/>
    <mergeCell ref="B172:L172"/>
    <mergeCell ref="B173:B174"/>
    <mergeCell ref="C173:C174"/>
    <mergeCell ref="D173:D174"/>
    <mergeCell ref="E173:G173"/>
    <mergeCell ref="H173:H174"/>
    <mergeCell ref="I173:I174"/>
    <mergeCell ref="J173:J174"/>
    <mergeCell ref="B153:L153"/>
    <mergeCell ref="B154:B155"/>
    <mergeCell ref="C154:C155"/>
    <mergeCell ref="D154:D155"/>
    <mergeCell ref="E154:G154"/>
    <mergeCell ref="H154:H155"/>
    <mergeCell ref="I154:I155"/>
    <mergeCell ref="J154:J155"/>
    <mergeCell ref="K154:K155"/>
    <mergeCell ref="L154:L155"/>
    <mergeCell ref="I134:I135"/>
    <mergeCell ref="J134:J135"/>
    <mergeCell ref="K134:K135"/>
    <mergeCell ref="L134:L135"/>
    <mergeCell ref="B136:L136"/>
    <mergeCell ref="B145:L145"/>
    <mergeCell ref="K116:K117"/>
    <mergeCell ref="L116:L117"/>
    <mergeCell ref="B118:L118"/>
    <mergeCell ref="B126:L126"/>
    <mergeCell ref="B133:L133"/>
    <mergeCell ref="B134:B135"/>
    <mergeCell ref="C134:C135"/>
    <mergeCell ref="D134:D135"/>
    <mergeCell ref="E134:G134"/>
    <mergeCell ref="H134:H135"/>
    <mergeCell ref="B98:L98"/>
    <mergeCell ref="B107:L107"/>
    <mergeCell ref="B115:L115"/>
    <mergeCell ref="B116:B117"/>
    <mergeCell ref="C116:C117"/>
    <mergeCell ref="D116:D117"/>
    <mergeCell ref="E116:G116"/>
    <mergeCell ref="H116:H117"/>
    <mergeCell ref="I116:I117"/>
    <mergeCell ref="J116:J117"/>
    <mergeCell ref="B95:L95"/>
    <mergeCell ref="B96:B97"/>
    <mergeCell ref="C96:C97"/>
    <mergeCell ref="D96:D97"/>
    <mergeCell ref="E96:G96"/>
    <mergeCell ref="H96:H97"/>
    <mergeCell ref="I96:I97"/>
    <mergeCell ref="J96:J97"/>
    <mergeCell ref="K96:K97"/>
    <mergeCell ref="L96:L97"/>
    <mergeCell ref="J76:J77"/>
    <mergeCell ref="K76:K77"/>
    <mergeCell ref="L76:L77"/>
    <mergeCell ref="B78:L78"/>
    <mergeCell ref="B87:L87"/>
    <mergeCell ref="B94:L94"/>
    <mergeCell ref="B76:B77"/>
    <mergeCell ref="C76:C77"/>
    <mergeCell ref="D76:D77"/>
    <mergeCell ref="E76:G76"/>
    <mergeCell ref="H76:H77"/>
    <mergeCell ref="I76:I77"/>
    <mergeCell ref="J57:J58"/>
    <mergeCell ref="K57:K58"/>
    <mergeCell ref="L57:L58"/>
    <mergeCell ref="B59:L59"/>
    <mergeCell ref="B68:L68"/>
    <mergeCell ref="B75:L75"/>
    <mergeCell ref="B57:B58"/>
    <mergeCell ref="C57:C58"/>
    <mergeCell ref="D57:D58"/>
    <mergeCell ref="E57:G57"/>
    <mergeCell ref="H57:H58"/>
    <mergeCell ref="I57:I58"/>
    <mergeCell ref="J39:J40"/>
    <mergeCell ref="K39:K40"/>
    <mergeCell ref="L39:L40"/>
    <mergeCell ref="B41:L41"/>
    <mergeCell ref="B49:L49"/>
    <mergeCell ref="B56:L56"/>
    <mergeCell ref="B39:B40"/>
    <mergeCell ref="C39:C40"/>
    <mergeCell ref="D39:D40"/>
    <mergeCell ref="E39:G39"/>
    <mergeCell ref="H39:H40"/>
    <mergeCell ref="I39:I40"/>
    <mergeCell ref="J22:J23"/>
    <mergeCell ref="K22:K23"/>
    <mergeCell ref="L22:L23"/>
    <mergeCell ref="B24:L24"/>
    <mergeCell ref="B32:L32"/>
    <mergeCell ref="B38:L38"/>
    <mergeCell ref="L3:L4"/>
    <mergeCell ref="B5:L5"/>
    <mergeCell ref="B14:L14"/>
    <mergeCell ref="B21:L21"/>
    <mergeCell ref="B22:B23"/>
    <mergeCell ref="C22:C23"/>
    <mergeCell ref="D22:D23"/>
    <mergeCell ref="E22:G22"/>
    <mergeCell ref="H22:H23"/>
    <mergeCell ref="I22:I23"/>
    <mergeCell ref="B1:L1"/>
    <mergeCell ref="B2:L2"/>
    <mergeCell ref="B3:B4"/>
    <mergeCell ref="C3:C4"/>
    <mergeCell ref="D3:D4"/>
    <mergeCell ref="E3:G3"/>
    <mergeCell ref="H3:H4"/>
    <mergeCell ref="I3:I4"/>
    <mergeCell ref="J3:J4"/>
    <mergeCell ref="K3:K4"/>
  </mergeCells>
  <pageMargins left="0.59055118110236227" right="0.51181102362204722" top="0.39370078740157483" bottom="0.39370078740157483" header="0.31496062992125984" footer="0.31496062992125984"/>
  <pageSetup paperSize="9" scale="26" orientation="landscape" r:id="rId1"/>
  <rowBreaks count="6" manualBreakCount="6">
    <brk id="37" max="11" man="1"/>
    <brk id="74" max="11" man="1"/>
    <brk id="114" max="11" man="1"/>
    <brk id="152" max="11" man="1"/>
    <brk id="192" max="44" man="1"/>
    <brk id="227" max="53" man="1"/>
  </rowBreaks>
  <colBreaks count="2" manualBreakCount="2">
    <brk id="12" max="189" man="1"/>
    <brk id="29" max="1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обед +полд.</vt:lpstr>
      <vt:lpstr>обед +полд. (5-11кл)</vt:lpstr>
      <vt:lpstr>'обед +полд.'!_Hlk57507523</vt:lpstr>
      <vt:lpstr>'обед +полд. (5-11кл)'!_Hlk57507523</vt:lpstr>
      <vt:lpstr>'обед +полд.'!Область_печати</vt:lpstr>
      <vt:lpstr>'обед +полд. (5-11кл)'!Область_печати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2026-08-27T12:23:53Z</dcterms:modified>
</cp:coreProperties>
</file>