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40"/>
  </bookViews>
  <sheets>
    <sheet name="обед +полд." sheetId="7" r:id="rId1"/>
  </sheets>
  <definedNames>
    <definedName name="_xlnm._FilterDatabase" localSheetId="0" hidden="1">'обед +полд.'!$C$1:$C$193</definedName>
    <definedName name="_Hlk57507523" localSheetId="0">'обед +полд.'!$B$3</definedName>
    <definedName name="_xlnm.Print_Area" localSheetId="0">'обед +полд.'!$A$1:$L$190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<sst xmlns="http://schemas.openxmlformats.org/spreadsheetml/2006/main" count="396" uniqueCount="126">
  <si>
    <t xml:space="preserve">                                                                                                                                               Основное меню для детей  1-4 классов                                                                                                                             2 смена                                                                                  </t>
  </si>
  <si>
    <t>День 1</t>
  </si>
  <si>
    <t>№, рецептура</t>
  </si>
  <si>
    <t>Наименование блюда</t>
  </si>
  <si>
    <t>Масса порций, г</t>
  </si>
  <si>
    <t>Пищевая ценность</t>
  </si>
  <si>
    <t>Энергетическая ценность, ккал</t>
  </si>
  <si>
    <t>Вит. С, мг</t>
  </si>
  <si>
    <t>Ca, мг</t>
  </si>
  <si>
    <t>Mg, мг</t>
  </si>
  <si>
    <t>Fе, мкг</t>
  </si>
  <si>
    <t>белки, г</t>
  </si>
  <si>
    <t>жиры, г</t>
  </si>
  <si>
    <t>углеводы, г</t>
  </si>
  <si>
    <t>Обед</t>
  </si>
  <si>
    <t>47/2015</t>
  </si>
  <si>
    <t>Салат из квашеной капусты</t>
  </si>
  <si>
    <t>131/2010</t>
  </si>
  <si>
    <t xml:space="preserve">Свекольник </t>
  </si>
  <si>
    <t>234/2017</t>
  </si>
  <si>
    <t xml:space="preserve">Котлета (биточки) рыбные </t>
  </si>
  <si>
    <t>303/2017</t>
  </si>
  <si>
    <t>Каша гречневая</t>
  </si>
  <si>
    <t>484/2016</t>
  </si>
  <si>
    <t>Сок фруктовый</t>
  </si>
  <si>
    <t>18/2016</t>
  </si>
  <si>
    <t>Хлеб пшеничный</t>
  </si>
  <si>
    <t>19/2016</t>
  </si>
  <si>
    <t>Хлеб ржаной</t>
  </si>
  <si>
    <t>Итого обед:</t>
  </si>
  <si>
    <t>Полдник</t>
  </si>
  <si>
    <t>224/2015</t>
  </si>
  <si>
    <t>Запеканка из творога с морковью со сметаной</t>
  </si>
  <si>
    <t>54-3гн/2022</t>
  </si>
  <si>
    <t>Чай с лимоном и сахаром</t>
  </si>
  <si>
    <t>Итого полдник:</t>
  </si>
  <si>
    <t>Всего:</t>
  </si>
  <si>
    <t>День 2</t>
  </si>
  <si>
    <t>8,9/2011</t>
  </si>
  <si>
    <t>Икра свекольная</t>
  </si>
  <si>
    <t>132/2016</t>
  </si>
  <si>
    <t>Суп картофельный с горохом и птицей</t>
  </si>
  <si>
    <t>891/2022</t>
  </si>
  <si>
    <t>Вареники с картофелем и сметаной</t>
  </si>
  <si>
    <t>349/2017</t>
  </si>
  <si>
    <t>Компот из сухофруктов</t>
  </si>
  <si>
    <t>403/2016</t>
  </si>
  <si>
    <t>Фрукт свежий (по сезону)</t>
  </si>
  <si>
    <t>ПП</t>
  </si>
  <si>
    <t>Выпечка (штрудель с яблоком)</t>
  </si>
  <si>
    <t>415/2016</t>
  </si>
  <si>
    <t>Какао с молоком</t>
  </si>
  <si>
    <t>День 3</t>
  </si>
  <si>
    <t>120/2017</t>
  </si>
  <si>
    <t>Суп молочный с макар.изделиями</t>
  </si>
  <si>
    <t>291/2017</t>
  </si>
  <si>
    <t>Плов из птицы</t>
  </si>
  <si>
    <t>451/2016</t>
  </si>
  <si>
    <t>Компот из яблок</t>
  </si>
  <si>
    <t>187/2017</t>
  </si>
  <si>
    <t>Запеанка рисовая с яблоками со сгущенным молоком</t>
  </si>
  <si>
    <t>День 4</t>
  </si>
  <si>
    <t>70/71/2015</t>
  </si>
  <si>
    <t xml:space="preserve">Овощи натуральные по сезону </t>
  </si>
  <si>
    <t>159/2016</t>
  </si>
  <si>
    <t>Щи зеленые со сметаной</t>
  </si>
  <si>
    <t>404/2021</t>
  </si>
  <si>
    <t>Оладьи из печени</t>
  </si>
  <si>
    <t>643/2022</t>
  </si>
  <si>
    <t>Картофельное пюре</t>
  </si>
  <si>
    <t>238/2016</t>
  </si>
  <si>
    <t>Омлет паровой с мясом</t>
  </si>
  <si>
    <t>420/2016</t>
  </si>
  <si>
    <t>Чай с сахаром</t>
  </si>
  <si>
    <t>День 5</t>
  </si>
  <si>
    <t>7,46/2010</t>
  </si>
  <si>
    <t>Икра из кабачков (консервы)</t>
  </si>
  <si>
    <t>122/2016</t>
  </si>
  <si>
    <t>Рассольник Ленинградский</t>
  </si>
  <si>
    <t>406/2022</t>
  </si>
  <si>
    <t>Паста сливочная</t>
  </si>
  <si>
    <t>193/2016</t>
  </si>
  <si>
    <t>Каша жидкая молочная  геркулесовая</t>
  </si>
  <si>
    <t>13/2016</t>
  </si>
  <si>
    <t>Масло сливочное</t>
  </si>
  <si>
    <t>Батон пшеничный</t>
  </si>
  <si>
    <t>379/2017</t>
  </si>
  <si>
    <t xml:space="preserve">Кофейный напиток </t>
  </si>
  <si>
    <t>Неделя 2</t>
  </si>
  <si>
    <t>День 6</t>
  </si>
  <si>
    <t>92/2017</t>
  </si>
  <si>
    <t>Щи из квашеной капусты</t>
  </si>
  <si>
    <t>Каша вязкая Артек</t>
  </si>
  <si>
    <t>22/2016</t>
  </si>
  <si>
    <t>Горошек консервированный</t>
  </si>
  <si>
    <t>210/2016</t>
  </si>
  <si>
    <t>Омлет натуральный</t>
  </si>
  <si>
    <t>День 7</t>
  </si>
  <si>
    <t>352/2011</t>
  </si>
  <si>
    <t>Кисель из яблок</t>
  </si>
  <si>
    <t>Кондитерское изделие (печенье)</t>
  </si>
  <si>
    <t>289/2017</t>
  </si>
  <si>
    <t>Рагу из птицы  с соусом</t>
  </si>
  <si>
    <t>День 8</t>
  </si>
  <si>
    <t>ТТК</t>
  </si>
  <si>
    <t xml:space="preserve">Голубцы ленивые с соусом </t>
  </si>
  <si>
    <t>378/2022</t>
  </si>
  <si>
    <t xml:space="preserve">Плов из риса с курагой </t>
  </si>
  <si>
    <t>15/2017</t>
  </si>
  <si>
    <t>Сыр (порциями)</t>
  </si>
  <si>
    <t>462/2016</t>
  </si>
  <si>
    <t>Кисломолочный продукт</t>
  </si>
  <si>
    <t>День 9</t>
  </si>
  <si>
    <t>54-32з</t>
  </si>
  <si>
    <t>Морковные палочки</t>
  </si>
  <si>
    <t>Суп картофельный с горохом</t>
  </si>
  <si>
    <t>223/2017</t>
  </si>
  <si>
    <t>Запеканка из творога</t>
  </si>
  <si>
    <t>День 10</t>
  </si>
  <si>
    <t xml:space="preserve">  Обед</t>
  </si>
  <si>
    <t>82/2017</t>
  </si>
  <si>
    <t>Борщ с капустой и картофелем со сметаной</t>
  </si>
  <si>
    <t>203/2012</t>
  </si>
  <si>
    <t>Гречка по-купечески с мясом</t>
  </si>
  <si>
    <t>ВСЕГО за 10 дней:</t>
  </si>
  <si>
    <t>СРЕДНЕЕ ЗА 1ДЕНЬ: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</si>
</sst>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#,##0.00\ &quot;₽&quot;"/>
    <numFmt numFmtId="177" formatCode="0.0"/>
  </numFmts>
  <fonts count="28">
    <font>
      <sz val="11"/>
      <color theme="1"/>
      <name val="Calibri"/>
      <charset val="134"/>
      <scheme val="minor"/>
    </font>
    <font>
      <sz val="28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8"/>
      <color rgb="FF000000"/>
      <name val="Times New Roman"/>
      <charset val="204"/>
    </font>
    <font>
      <sz val="28"/>
      <color rgb="FF000000"/>
      <name val="Times New Roman"/>
      <charset val="204"/>
    </font>
    <font>
      <b/>
      <i/>
      <sz val="28"/>
      <color theme="1"/>
      <name val="Times New Roman"/>
      <charset val="204"/>
    </font>
    <font>
      <b/>
      <i/>
      <sz val="2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3" applyNumberFormat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wrapText="1"/>
    </xf>
    <xf numFmtId="1" fontId="3" fillId="0" borderId="9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49" fontId="4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49" fontId="4" fillId="0" borderId="10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2" fillId="0" borderId="16" xfId="49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2" fillId="0" borderId="18" xfId="49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177" fontId="3" fillId="0" borderId="3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04"/>
  <sheetViews>
    <sheetView tabSelected="1" view="pageBreakPreview" zoomScale="46" zoomScaleNormal="46" topLeftCell="A166" workbookViewId="0">
      <selection activeCell="B182" sqref="B182:B186"/>
    </sheetView>
  </sheetViews>
  <sheetFormatPr defaultColWidth="9.140625" defaultRowHeight="39.75" customHeight="1"/>
  <cols>
    <col min="1" max="1" width="3.5703125" style="1" customWidth="1"/>
    <col min="2" max="2" width="49.5703125" style="2" customWidth="1"/>
    <col min="3" max="3" width="126.5703125" style="1" customWidth="1"/>
    <col min="4" max="4" width="36.859375" style="1" customWidth="1"/>
    <col min="5" max="5" width="34.7109375" style="1" customWidth="1"/>
    <col min="6" max="6" width="38.2890625" style="1" customWidth="1"/>
    <col min="7" max="7" width="34.140625" style="1" customWidth="1"/>
    <col min="8" max="8" width="39.859375" style="1" customWidth="1"/>
    <col min="9" max="9" width="35" style="1" customWidth="1"/>
    <col min="10" max="10" width="33.5703125" style="1" customWidth="1"/>
    <col min="11" max="11" width="33.140625" style="3" customWidth="1"/>
    <col min="12" max="12" width="35.140625" style="1" customWidth="1"/>
    <col min="13" max="16384" width="9.140625" style="1"/>
  </cols>
  <sheetData>
    <row r="1" ht="46.5" customHeight="1" spans="2:12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8"/>
    </row>
    <row r="2" ht="53.25" customHeight="1" spans="2:12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59"/>
    </row>
    <row r="3" customHeight="1" spans="2:12">
      <c r="B3" s="8" t="s">
        <v>2</v>
      </c>
      <c r="C3" s="8" t="s">
        <v>3</v>
      </c>
      <c r="D3" s="8" t="s">
        <v>4</v>
      </c>
      <c r="E3" s="42" t="s">
        <v>5</v>
      </c>
      <c r="F3" s="43"/>
      <c r="G3" s="44"/>
      <c r="H3" s="42" t="s">
        <v>6</v>
      </c>
      <c r="I3" s="60" t="s">
        <v>7</v>
      </c>
      <c r="J3" s="61" t="s">
        <v>8</v>
      </c>
      <c r="K3" s="61" t="s">
        <v>9</v>
      </c>
      <c r="L3" s="61" t="s">
        <v>10</v>
      </c>
    </row>
    <row r="4" ht="66" customHeight="1" spans="2:12">
      <c r="B4" s="9"/>
      <c r="C4" s="10"/>
      <c r="D4" s="10"/>
      <c r="E4" s="42" t="s">
        <v>11</v>
      </c>
      <c r="F4" s="42" t="s">
        <v>12</v>
      </c>
      <c r="G4" s="42" t="s">
        <v>13</v>
      </c>
      <c r="H4" s="45"/>
      <c r="I4" s="62"/>
      <c r="J4" s="63"/>
      <c r="K4" s="63"/>
      <c r="L4" s="63"/>
    </row>
    <row r="5" ht="59.25" customHeight="1" spans="2:12">
      <c r="B5" s="11" t="s">
        <v>14</v>
      </c>
      <c r="C5" s="12"/>
      <c r="D5" s="12"/>
      <c r="E5" s="12"/>
      <c r="F5" s="12"/>
      <c r="G5" s="12"/>
      <c r="H5" s="12"/>
      <c r="I5" s="12"/>
      <c r="J5" s="12"/>
      <c r="K5" s="12"/>
      <c r="L5" s="64"/>
    </row>
    <row r="6" ht="46.5" customHeight="1" spans="2:12">
      <c r="B6" s="13" t="s">
        <v>15</v>
      </c>
      <c r="C6" s="14" t="s">
        <v>16</v>
      </c>
      <c r="D6" s="15">
        <v>60</v>
      </c>
      <c r="E6" s="46">
        <v>0.96</v>
      </c>
      <c r="F6" s="46">
        <v>3.06</v>
      </c>
      <c r="G6" s="46">
        <v>1.95</v>
      </c>
      <c r="H6" s="46">
        <v>40.61</v>
      </c>
      <c r="I6" s="49">
        <v>11.89</v>
      </c>
      <c r="J6" s="65">
        <v>31.34</v>
      </c>
      <c r="K6" s="52">
        <v>9.61</v>
      </c>
      <c r="L6" s="66">
        <v>0.4</v>
      </c>
    </row>
    <row r="7" ht="45" customHeight="1" spans="2:12">
      <c r="B7" s="16" t="s">
        <v>17</v>
      </c>
      <c r="C7" s="17" t="s">
        <v>18</v>
      </c>
      <c r="D7" s="16">
        <v>200</v>
      </c>
      <c r="E7" s="47">
        <v>1.87</v>
      </c>
      <c r="F7" s="47">
        <v>4.2</v>
      </c>
      <c r="G7" s="47">
        <v>13.78</v>
      </c>
      <c r="H7" s="48">
        <v>97.07</v>
      </c>
      <c r="I7" s="52">
        <v>13.59</v>
      </c>
      <c r="J7" s="67">
        <v>35.24</v>
      </c>
      <c r="K7" s="52">
        <v>24.39</v>
      </c>
      <c r="L7" s="68">
        <v>1.21</v>
      </c>
    </row>
    <row r="8" ht="46.5" customHeight="1" spans="2:12">
      <c r="B8" s="18" t="s">
        <v>19</v>
      </c>
      <c r="C8" s="19" t="s">
        <v>20</v>
      </c>
      <c r="D8" s="18">
        <v>100</v>
      </c>
      <c r="E8" s="49">
        <v>10.63</v>
      </c>
      <c r="F8" s="49">
        <v>12.64</v>
      </c>
      <c r="G8" s="49">
        <v>13.07</v>
      </c>
      <c r="H8" s="48">
        <v>209.45</v>
      </c>
      <c r="I8" s="48">
        <v>0.54</v>
      </c>
      <c r="J8" s="65">
        <v>60.77</v>
      </c>
      <c r="K8" s="52">
        <v>33.95</v>
      </c>
      <c r="L8" s="68">
        <v>1.2</v>
      </c>
    </row>
    <row r="9" ht="45" customHeight="1" spans="2:12">
      <c r="B9" s="16" t="s">
        <v>21</v>
      </c>
      <c r="C9" s="17" t="s">
        <v>22</v>
      </c>
      <c r="D9" s="16">
        <v>150</v>
      </c>
      <c r="E9" s="47">
        <v>4</v>
      </c>
      <c r="F9" s="47">
        <v>4.24</v>
      </c>
      <c r="G9" s="47">
        <v>24.55</v>
      </c>
      <c r="H9" s="48">
        <v>152.4</v>
      </c>
      <c r="I9" s="49">
        <v>0</v>
      </c>
      <c r="J9" s="69">
        <v>10.53</v>
      </c>
      <c r="K9" s="70">
        <v>99.9</v>
      </c>
      <c r="L9" s="66">
        <v>3.36</v>
      </c>
    </row>
    <row r="10" ht="42.75" customHeight="1" spans="2:12">
      <c r="B10" s="16" t="s">
        <v>23</v>
      </c>
      <c r="C10" s="17" t="s">
        <v>24</v>
      </c>
      <c r="D10" s="16">
        <v>180</v>
      </c>
      <c r="E10" s="47">
        <v>0.9</v>
      </c>
      <c r="F10" s="47">
        <v>0.18</v>
      </c>
      <c r="G10" s="47">
        <v>18.18</v>
      </c>
      <c r="H10" s="47">
        <v>82.8</v>
      </c>
      <c r="I10" s="49">
        <v>3.6</v>
      </c>
      <c r="J10" s="69">
        <v>12.6</v>
      </c>
      <c r="K10" s="70">
        <v>7.2</v>
      </c>
      <c r="L10" s="66">
        <v>2.52</v>
      </c>
    </row>
    <row r="11" ht="42.75" customHeight="1" spans="2:12">
      <c r="B11" s="16" t="s">
        <v>25</v>
      </c>
      <c r="C11" s="17" t="s">
        <v>26</v>
      </c>
      <c r="D11" s="16">
        <v>45</v>
      </c>
      <c r="E11" s="47">
        <v>3.42</v>
      </c>
      <c r="F11" s="47">
        <v>0.36</v>
      </c>
      <c r="G11" s="47">
        <v>22.10625</v>
      </c>
      <c r="H11" s="47">
        <v>105.75</v>
      </c>
      <c r="I11" s="49">
        <v>0</v>
      </c>
      <c r="J11" s="69">
        <v>10.35</v>
      </c>
      <c r="K11" s="52">
        <v>14.85</v>
      </c>
      <c r="L11" s="68">
        <v>0.855</v>
      </c>
    </row>
    <row r="12" ht="46.5" customHeight="1" spans="2:16">
      <c r="B12" s="20" t="s">
        <v>27</v>
      </c>
      <c r="C12" s="19" t="s">
        <v>28</v>
      </c>
      <c r="D12" s="18">
        <v>25</v>
      </c>
      <c r="E12" s="49">
        <v>1.65</v>
      </c>
      <c r="F12" s="49">
        <v>3</v>
      </c>
      <c r="G12" s="49">
        <v>8.35</v>
      </c>
      <c r="H12" s="47">
        <v>43.5</v>
      </c>
      <c r="I12" s="48">
        <v>0</v>
      </c>
      <c r="J12" s="65">
        <v>8.25</v>
      </c>
      <c r="K12" s="52">
        <v>14.25</v>
      </c>
      <c r="L12" s="68">
        <v>1.125</v>
      </c>
      <c r="P12" s="85"/>
    </row>
    <row r="13" ht="66" customHeight="1" spans="2:12">
      <c r="B13" s="20"/>
      <c r="C13" s="21" t="s">
        <v>29</v>
      </c>
      <c r="D13" s="22">
        <f t="shared" ref="D13:L13" si="0">SUM(D6:D12)</f>
        <v>760</v>
      </c>
      <c r="E13" s="50">
        <f t="shared" si="0"/>
        <v>23.43</v>
      </c>
      <c r="F13" s="50">
        <f t="shared" si="0"/>
        <v>27.68</v>
      </c>
      <c r="G13" s="50">
        <f t="shared" si="0"/>
        <v>101.98625</v>
      </c>
      <c r="H13" s="50">
        <f t="shared" si="0"/>
        <v>731.58</v>
      </c>
      <c r="I13" s="71">
        <f t="shared" si="0"/>
        <v>29.62</v>
      </c>
      <c r="J13" s="72">
        <f t="shared" si="0"/>
        <v>169.08</v>
      </c>
      <c r="K13" s="73">
        <f t="shared" si="0"/>
        <v>204.15</v>
      </c>
      <c r="L13" s="74">
        <f t="shared" si="0"/>
        <v>10.67</v>
      </c>
    </row>
    <row r="14" ht="57.75" customHeight="1" spans="2:12">
      <c r="B14" s="11" t="s">
        <v>30</v>
      </c>
      <c r="C14" s="12"/>
      <c r="D14" s="12"/>
      <c r="E14" s="12"/>
      <c r="F14" s="12"/>
      <c r="G14" s="12"/>
      <c r="H14" s="12"/>
      <c r="I14" s="12"/>
      <c r="J14" s="12"/>
      <c r="K14" s="12"/>
      <c r="L14" s="64"/>
    </row>
    <row r="15" ht="49.5" customHeight="1" spans="2:12">
      <c r="B15" s="23" t="s">
        <v>31</v>
      </c>
      <c r="C15" s="24" t="s">
        <v>32</v>
      </c>
      <c r="D15" s="25">
        <v>150</v>
      </c>
      <c r="E15" s="51">
        <f>12.78*150/130</f>
        <v>14.7461538461538</v>
      </c>
      <c r="F15" s="51">
        <f>12.12*150/130</f>
        <v>13.9846153846154</v>
      </c>
      <c r="G15" s="51">
        <f>40.16*150/130</f>
        <v>46.3384615384615</v>
      </c>
      <c r="H15" s="51">
        <f>320.98*150/130</f>
        <v>370.361538461538</v>
      </c>
      <c r="I15" s="51">
        <f>0.98*150/130</f>
        <v>1.13076923076923</v>
      </c>
      <c r="J15" s="51">
        <f>210.58*150/130</f>
        <v>242.976923076923</v>
      </c>
      <c r="K15" s="48">
        <f>33.1*150/130</f>
        <v>38.1923076923077</v>
      </c>
      <c r="L15" s="75">
        <f>0.82*150/130</f>
        <v>0.946153846153846</v>
      </c>
    </row>
    <row r="16" ht="46.5" customHeight="1" spans="2:12">
      <c r="B16" s="20" t="s">
        <v>33</v>
      </c>
      <c r="C16" s="26" t="s">
        <v>34</v>
      </c>
      <c r="D16" s="27">
        <v>200</v>
      </c>
      <c r="E16" s="52">
        <v>0.06</v>
      </c>
      <c r="F16" s="52">
        <v>0.01</v>
      </c>
      <c r="G16" s="52">
        <v>7.2</v>
      </c>
      <c r="H16" s="52">
        <v>30.31</v>
      </c>
      <c r="I16" s="57">
        <v>2.85</v>
      </c>
      <c r="J16" s="57">
        <v>5.49</v>
      </c>
      <c r="K16" s="52">
        <v>3.04</v>
      </c>
      <c r="L16" s="52">
        <v>0.47</v>
      </c>
    </row>
    <row r="17" ht="54" customHeight="1" spans="2:12">
      <c r="B17" s="25"/>
      <c r="C17" s="21" t="s">
        <v>35</v>
      </c>
      <c r="D17" s="22">
        <f t="shared" ref="D17:L17" si="1">SUM(D15:D16)</f>
        <v>350</v>
      </c>
      <c r="E17" s="50">
        <f t="shared" si="1"/>
        <v>14.8061538461538</v>
      </c>
      <c r="F17" s="50">
        <f t="shared" si="1"/>
        <v>13.9946153846154</v>
      </c>
      <c r="G17" s="50">
        <f t="shared" si="1"/>
        <v>53.5384615384615</v>
      </c>
      <c r="H17" s="50">
        <f t="shared" si="1"/>
        <v>400.671538461538</v>
      </c>
      <c r="I17" s="50">
        <f t="shared" si="1"/>
        <v>3.98076923076923</v>
      </c>
      <c r="J17" s="50">
        <f t="shared" si="1"/>
        <v>248.466923076923</v>
      </c>
      <c r="K17" s="50">
        <f t="shared" si="1"/>
        <v>41.2323076923077</v>
      </c>
      <c r="L17" s="73">
        <f t="shared" si="1"/>
        <v>1.41615384615385</v>
      </c>
    </row>
    <row r="18" ht="57" customHeight="1" spans="2:12">
      <c r="B18" s="25"/>
      <c r="C18" s="28" t="s">
        <v>36</v>
      </c>
      <c r="D18" s="29">
        <f t="shared" ref="D18:L18" si="2">D13+D17</f>
        <v>1110</v>
      </c>
      <c r="E18" s="53">
        <f t="shared" si="2"/>
        <v>38.2361538461538</v>
      </c>
      <c r="F18" s="53">
        <f t="shared" si="2"/>
        <v>41.6746153846154</v>
      </c>
      <c r="G18" s="53">
        <f t="shared" si="2"/>
        <v>155.524711538462</v>
      </c>
      <c r="H18" s="53">
        <f t="shared" si="2"/>
        <v>1132.25153846154</v>
      </c>
      <c r="I18" s="53">
        <f t="shared" si="2"/>
        <v>33.6007692307692</v>
      </c>
      <c r="J18" s="53">
        <f t="shared" si="2"/>
        <v>417.546923076923</v>
      </c>
      <c r="K18" s="53">
        <f t="shared" si="2"/>
        <v>245.382307692308</v>
      </c>
      <c r="L18" s="71">
        <f t="shared" si="2"/>
        <v>12.0861538461538</v>
      </c>
    </row>
    <row r="19" ht="64.5" customHeight="1" spans="2:12">
      <c r="B19" s="6" t="s">
        <v>37</v>
      </c>
      <c r="C19" s="7"/>
      <c r="D19" s="7"/>
      <c r="E19" s="7"/>
      <c r="F19" s="7"/>
      <c r="G19" s="7"/>
      <c r="H19" s="7"/>
      <c r="I19" s="7"/>
      <c r="J19" s="7"/>
      <c r="K19" s="7"/>
      <c r="L19" s="59"/>
    </row>
    <row r="20" customHeight="1" spans="2:12">
      <c r="B20" s="8" t="s">
        <v>2</v>
      </c>
      <c r="C20" s="8" t="s">
        <v>3</v>
      </c>
      <c r="D20" s="8" t="s">
        <v>4</v>
      </c>
      <c r="E20" s="42" t="s">
        <v>5</v>
      </c>
      <c r="F20" s="43"/>
      <c r="G20" s="44"/>
      <c r="H20" s="42" t="s">
        <v>6</v>
      </c>
      <c r="I20" s="60" t="s">
        <v>7</v>
      </c>
      <c r="J20" s="61" t="s">
        <v>8</v>
      </c>
      <c r="K20" s="61" t="s">
        <v>9</v>
      </c>
      <c r="L20" s="61" t="s">
        <v>10</v>
      </c>
    </row>
    <row r="21" ht="54" customHeight="1" spans="2:12">
      <c r="B21" s="9"/>
      <c r="C21" s="9"/>
      <c r="D21" s="9"/>
      <c r="E21" s="54" t="s">
        <v>11</v>
      </c>
      <c r="F21" s="54" t="s">
        <v>12</v>
      </c>
      <c r="G21" s="54" t="s">
        <v>13</v>
      </c>
      <c r="H21" s="55"/>
      <c r="I21" s="76"/>
      <c r="J21" s="77"/>
      <c r="K21" s="77"/>
      <c r="L21" s="77"/>
    </row>
    <row r="22" ht="64.5" customHeight="1" spans="2:12">
      <c r="B22" s="11" t="s">
        <v>14</v>
      </c>
      <c r="C22" s="12"/>
      <c r="D22" s="12"/>
      <c r="E22" s="12"/>
      <c r="F22" s="12"/>
      <c r="G22" s="12"/>
      <c r="H22" s="12"/>
      <c r="I22" s="12"/>
      <c r="J22" s="12"/>
      <c r="K22" s="12"/>
      <c r="L22" s="64"/>
    </row>
    <row r="23" ht="45" customHeight="1" spans="2:12">
      <c r="B23" s="30" t="s">
        <v>38</v>
      </c>
      <c r="C23" s="31" t="s">
        <v>39</v>
      </c>
      <c r="D23" s="16">
        <v>60</v>
      </c>
      <c r="E23" s="46">
        <v>1.17</v>
      </c>
      <c r="F23" s="46">
        <v>5.06</v>
      </c>
      <c r="G23" s="46">
        <v>6.94</v>
      </c>
      <c r="H23" s="46">
        <v>78.05</v>
      </c>
      <c r="I23" s="49">
        <v>8.76</v>
      </c>
      <c r="J23" s="78">
        <v>22.55</v>
      </c>
      <c r="K23" s="70">
        <v>15.1</v>
      </c>
      <c r="L23" s="49">
        <v>0.9</v>
      </c>
    </row>
    <row r="24" ht="46.5" customHeight="1" spans="2:12">
      <c r="B24" s="32" t="s">
        <v>40</v>
      </c>
      <c r="C24" s="17" t="s">
        <v>41</v>
      </c>
      <c r="D24" s="16">
        <v>210</v>
      </c>
      <c r="E24" s="47">
        <v>9.28</v>
      </c>
      <c r="F24" s="47">
        <v>7.84</v>
      </c>
      <c r="G24" s="47">
        <v>15.42</v>
      </c>
      <c r="H24" s="47">
        <v>165.48</v>
      </c>
      <c r="I24" s="49">
        <v>9.2</v>
      </c>
      <c r="J24" s="69">
        <v>49.25</v>
      </c>
      <c r="K24" s="79">
        <v>30.61</v>
      </c>
      <c r="L24" s="48">
        <v>2</v>
      </c>
    </row>
    <row r="25" ht="45" customHeight="1" spans="2:12">
      <c r="B25" s="20" t="s">
        <v>42</v>
      </c>
      <c r="C25" s="17" t="s">
        <v>43</v>
      </c>
      <c r="D25" s="16">
        <v>210</v>
      </c>
      <c r="E25" s="47">
        <v>4.73</v>
      </c>
      <c r="F25" s="47">
        <v>4.73</v>
      </c>
      <c r="G25" s="47">
        <v>30.08</v>
      </c>
      <c r="H25" s="48">
        <v>272.58</v>
      </c>
      <c r="I25" s="48">
        <v>10.4</v>
      </c>
      <c r="J25" s="80">
        <v>198.25</v>
      </c>
      <c r="K25" s="52">
        <v>18.06</v>
      </c>
      <c r="L25" s="48">
        <v>1.02</v>
      </c>
    </row>
    <row r="26" ht="46.5" customHeight="1" spans="2:12">
      <c r="B26" s="16" t="s">
        <v>25</v>
      </c>
      <c r="C26" s="17" t="s">
        <v>26</v>
      </c>
      <c r="D26" s="16">
        <v>45</v>
      </c>
      <c r="E26" s="47">
        <v>3.42</v>
      </c>
      <c r="F26" s="47">
        <v>0.36</v>
      </c>
      <c r="G26" s="47">
        <v>22.10625</v>
      </c>
      <c r="H26" s="46">
        <v>105.75</v>
      </c>
      <c r="I26" s="48">
        <v>0</v>
      </c>
      <c r="J26" s="65">
        <v>10.35</v>
      </c>
      <c r="K26" s="52">
        <v>14.85</v>
      </c>
      <c r="L26" s="48">
        <v>0.855</v>
      </c>
    </row>
    <row r="27" ht="45" customHeight="1" spans="2:12">
      <c r="B27" s="33" t="s">
        <v>27</v>
      </c>
      <c r="C27" s="17" t="s">
        <v>28</v>
      </c>
      <c r="D27" s="16">
        <v>25</v>
      </c>
      <c r="E27" s="47">
        <v>1.65</v>
      </c>
      <c r="F27" s="47">
        <v>3</v>
      </c>
      <c r="G27" s="47">
        <v>8.35</v>
      </c>
      <c r="H27" s="47">
        <v>43.5</v>
      </c>
      <c r="I27" s="52">
        <v>0</v>
      </c>
      <c r="J27" s="67">
        <v>8.25</v>
      </c>
      <c r="K27" s="52">
        <v>14.25</v>
      </c>
      <c r="L27" s="52">
        <v>1.125</v>
      </c>
    </row>
    <row r="28" ht="48" customHeight="1" spans="2:12">
      <c r="B28" s="20" t="s">
        <v>44</v>
      </c>
      <c r="C28" s="19" t="s">
        <v>45</v>
      </c>
      <c r="D28" s="18">
        <v>180</v>
      </c>
      <c r="E28" s="49">
        <v>1.04</v>
      </c>
      <c r="F28" s="49">
        <v>0.27</v>
      </c>
      <c r="G28" s="49">
        <v>42.53</v>
      </c>
      <c r="H28" s="47">
        <v>176.74</v>
      </c>
      <c r="I28" s="48">
        <v>0.72</v>
      </c>
      <c r="J28" s="65">
        <v>5.26</v>
      </c>
      <c r="K28" s="52">
        <v>30.03</v>
      </c>
      <c r="L28" s="48">
        <v>0.86</v>
      </c>
    </row>
    <row r="29" ht="52.5" customHeight="1" spans="2:12">
      <c r="B29" s="20" t="s">
        <v>46</v>
      </c>
      <c r="C29" s="19" t="s">
        <v>47</v>
      </c>
      <c r="D29" s="18">
        <v>100</v>
      </c>
      <c r="E29" s="49">
        <v>0.4</v>
      </c>
      <c r="F29" s="49">
        <v>0.4</v>
      </c>
      <c r="G29" s="49">
        <v>9.8</v>
      </c>
      <c r="H29" s="47">
        <v>47</v>
      </c>
      <c r="I29" s="48">
        <v>10</v>
      </c>
      <c r="J29" s="65">
        <v>16</v>
      </c>
      <c r="K29" s="52">
        <v>9</v>
      </c>
      <c r="L29" s="48">
        <v>2.2</v>
      </c>
    </row>
    <row r="30" ht="60.75" customHeight="1" spans="2:12">
      <c r="B30" s="18"/>
      <c r="C30" s="34" t="s">
        <v>29</v>
      </c>
      <c r="D30" s="35">
        <f t="shared" ref="D30:L30" si="3">SUM(D23:D29)</f>
        <v>830</v>
      </c>
      <c r="E30" s="56">
        <f t="shared" si="3"/>
        <v>21.69</v>
      </c>
      <c r="F30" s="56">
        <f t="shared" si="3"/>
        <v>21.66</v>
      </c>
      <c r="G30" s="56">
        <f t="shared" si="3"/>
        <v>135.22625</v>
      </c>
      <c r="H30" s="56">
        <f t="shared" si="3"/>
        <v>889.1</v>
      </c>
      <c r="I30" s="56">
        <f t="shared" si="3"/>
        <v>39.08</v>
      </c>
      <c r="J30" s="56">
        <f t="shared" si="3"/>
        <v>309.91</v>
      </c>
      <c r="K30" s="56">
        <f t="shared" si="3"/>
        <v>131.9</v>
      </c>
      <c r="L30" s="56">
        <f t="shared" si="3"/>
        <v>8.96</v>
      </c>
    </row>
    <row r="31" ht="60" customHeight="1" spans="2:12">
      <c r="B31" s="11" t="s">
        <v>30</v>
      </c>
      <c r="C31" s="12"/>
      <c r="D31" s="12"/>
      <c r="E31" s="12"/>
      <c r="F31" s="12"/>
      <c r="G31" s="12"/>
      <c r="H31" s="12"/>
      <c r="I31" s="12"/>
      <c r="J31" s="12"/>
      <c r="K31" s="12"/>
      <c r="L31" s="64"/>
    </row>
    <row r="32" ht="45" customHeight="1" spans="2:12">
      <c r="B32" s="23" t="s">
        <v>48</v>
      </c>
      <c r="C32" s="24" t="s">
        <v>49</v>
      </c>
      <c r="D32" s="25">
        <v>100</v>
      </c>
      <c r="E32" s="51">
        <v>5.49</v>
      </c>
      <c r="F32" s="51">
        <v>3.49</v>
      </c>
      <c r="G32" s="51">
        <v>51.01</v>
      </c>
      <c r="H32" s="51">
        <v>254.47</v>
      </c>
      <c r="I32" s="51">
        <v>0</v>
      </c>
      <c r="J32" s="51">
        <v>9.16</v>
      </c>
      <c r="K32" s="48">
        <v>8</v>
      </c>
      <c r="L32" s="75">
        <v>0.62</v>
      </c>
    </row>
    <row r="33" ht="45" customHeight="1" spans="2:12">
      <c r="B33" s="20" t="s">
        <v>50</v>
      </c>
      <c r="C33" s="36" t="s">
        <v>51</v>
      </c>
      <c r="D33" s="20">
        <v>200</v>
      </c>
      <c r="E33" s="57">
        <v>3.58</v>
      </c>
      <c r="F33" s="57">
        <v>2.58</v>
      </c>
      <c r="G33" s="57">
        <v>14.71</v>
      </c>
      <c r="H33" s="57">
        <v>100.06</v>
      </c>
      <c r="I33" s="57">
        <v>1.17</v>
      </c>
      <c r="J33" s="57">
        <v>123.42</v>
      </c>
      <c r="K33" s="52">
        <v>29.6</v>
      </c>
      <c r="L33" s="52">
        <v>1</v>
      </c>
    </row>
    <row r="34" ht="46.5" customHeight="1" spans="2:12">
      <c r="B34" s="25" t="s">
        <v>46</v>
      </c>
      <c r="C34" s="24" t="s">
        <v>47</v>
      </c>
      <c r="D34" s="25">
        <v>100</v>
      </c>
      <c r="E34" s="51">
        <v>0.4</v>
      </c>
      <c r="F34" s="51">
        <v>0.4</v>
      </c>
      <c r="G34" s="51">
        <v>9.8</v>
      </c>
      <c r="H34" s="51">
        <v>47</v>
      </c>
      <c r="I34" s="51">
        <v>10</v>
      </c>
      <c r="J34" s="51">
        <v>16</v>
      </c>
      <c r="K34" s="52">
        <v>9</v>
      </c>
      <c r="L34" s="81">
        <v>2.2</v>
      </c>
    </row>
    <row r="35" ht="55.5" customHeight="1" spans="2:12">
      <c r="B35" s="25"/>
      <c r="C35" s="21" t="s">
        <v>35</v>
      </c>
      <c r="D35" s="22">
        <f t="shared" ref="D35:L35" si="4">SUM(D32:D34)</f>
        <v>400</v>
      </c>
      <c r="E35" s="50">
        <f t="shared" si="4"/>
        <v>9.47</v>
      </c>
      <c r="F35" s="50">
        <f t="shared" si="4"/>
        <v>6.47</v>
      </c>
      <c r="G35" s="50">
        <f t="shared" si="4"/>
        <v>75.52</v>
      </c>
      <c r="H35" s="50">
        <f t="shared" si="4"/>
        <v>401.53</v>
      </c>
      <c r="I35" s="50">
        <f t="shared" si="4"/>
        <v>11.17</v>
      </c>
      <c r="J35" s="50">
        <f t="shared" si="4"/>
        <v>148.58</v>
      </c>
      <c r="K35" s="50">
        <f t="shared" si="4"/>
        <v>46.6</v>
      </c>
      <c r="L35" s="73">
        <f t="shared" si="4"/>
        <v>3.82</v>
      </c>
    </row>
    <row r="36" ht="55.5" customHeight="1" spans="2:12">
      <c r="B36" s="20"/>
      <c r="C36" s="21" t="s">
        <v>36</v>
      </c>
      <c r="D36" s="22">
        <f t="shared" ref="D36:L36" si="5">D30+D35</f>
        <v>1230</v>
      </c>
      <c r="E36" s="50">
        <f t="shared" si="5"/>
        <v>31.16</v>
      </c>
      <c r="F36" s="50">
        <f t="shared" si="5"/>
        <v>28.13</v>
      </c>
      <c r="G36" s="50">
        <f t="shared" si="5"/>
        <v>210.74625</v>
      </c>
      <c r="H36" s="50">
        <f t="shared" si="5"/>
        <v>1290.63</v>
      </c>
      <c r="I36" s="50">
        <f t="shared" si="5"/>
        <v>50.25</v>
      </c>
      <c r="J36" s="50">
        <f t="shared" si="5"/>
        <v>458.49</v>
      </c>
      <c r="K36" s="50">
        <f t="shared" si="5"/>
        <v>178.5</v>
      </c>
      <c r="L36" s="73">
        <f t="shared" si="5"/>
        <v>12.78</v>
      </c>
    </row>
    <row r="37" ht="59.25" customHeight="1" spans="2:12">
      <c r="B37" s="6" t="s">
        <v>52</v>
      </c>
      <c r="C37" s="7"/>
      <c r="D37" s="7"/>
      <c r="E37" s="7"/>
      <c r="F37" s="7"/>
      <c r="G37" s="7"/>
      <c r="H37" s="7"/>
      <c r="I37" s="7"/>
      <c r="J37" s="7"/>
      <c r="K37" s="7"/>
      <c r="L37" s="59"/>
    </row>
    <row r="38" customHeight="1" spans="2:12">
      <c r="B38" s="8" t="s">
        <v>2</v>
      </c>
      <c r="C38" s="8" t="s">
        <v>3</v>
      </c>
      <c r="D38" s="8" t="s">
        <v>4</v>
      </c>
      <c r="E38" s="42" t="s">
        <v>5</v>
      </c>
      <c r="F38" s="43"/>
      <c r="G38" s="44"/>
      <c r="H38" s="42" t="s">
        <v>6</v>
      </c>
      <c r="I38" s="60" t="s">
        <v>7</v>
      </c>
      <c r="J38" s="61" t="s">
        <v>8</v>
      </c>
      <c r="K38" s="61" t="s">
        <v>9</v>
      </c>
      <c r="L38" s="61" t="s">
        <v>10</v>
      </c>
    </row>
    <row r="39" ht="49.5" customHeight="1" spans="2:12">
      <c r="B39" s="9"/>
      <c r="C39" s="9"/>
      <c r="D39" s="9"/>
      <c r="E39" s="54" t="s">
        <v>11</v>
      </c>
      <c r="F39" s="54" t="s">
        <v>12</v>
      </c>
      <c r="G39" s="54" t="s">
        <v>13</v>
      </c>
      <c r="H39" s="55"/>
      <c r="I39" s="76"/>
      <c r="J39" s="77"/>
      <c r="K39" s="77"/>
      <c r="L39" s="77"/>
    </row>
    <row r="40" ht="56.25" customHeight="1" spans="2:12">
      <c r="B40" s="11" t="s">
        <v>14</v>
      </c>
      <c r="C40" s="12"/>
      <c r="D40" s="12"/>
      <c r="E40" s="12"/>
      <c r="F40" s="12"/>
      <c r="G40" s="12"/>
      <c r="H40" s="12"/>
      <c r="I40" s="12"/>
      <c r="J40" s="12"/>
      <c r="K40" s="12"/>
      <c r="L40" s="64"/>
    </row>
    <row r="41" ht="49.5" customHeight="1" spans="2:12">
      <c r="B41" s="15" t="s">
        <v>53</v>
      </c>
      <c r="C41" s="17" t="s">
        <v>54</v>
      </c>
      <c r="D41" s="16">
        <v>250</v>
      </c>
      <c r="E41" s="46">
        <v>5.47</v>
      </c>
      <c r="F41" s="46">
        <v>0.31</v>
      </c>
      <c r="G41" s="46">
        <v>17.95</v>
      </c>
      <c r="H41" s="46">
        <v>150</v>
      </c>
      <c r="I41" s="49">
        <v>0.82</v>
      </c>
      <c r="J41" s="78">
        <v>163</v>
      </c>
      <c r="K41" s="70">
        <v>26.67</v>
      </c>
      <c r="L41" s="49">
        <v>0.65</v>
      </c>
    </row>
    <row r="42" ht="48" customHeight="1" spans="2:12">
      <c r="B42" s="16" t="s">
        <v>55</v>
      </c>
      <c r="C42" s="17" t="s">
        <v>56</v>
      </c>
      <c r="D42" s="16">
        <v>200</v>
      </c>
      <c r="E42" s="47">
        <v>16.94</v>
      </c>
      <c r="F42" s="47">
        <v>10.46</v>
      </c>
      <c r="G42" s="47">
        <v>25.73</v>
      </c>
      <c r="H42" s="47">
        <v>305.33</v>
      </c>
      <c r="I42" s="49">
        <v>6.02</v>
      </c>
      <c r="J42" s="69">
        <v>46.34</v>
      </c>
      <c r="K42" s="52">
        <v>54.04</v>
      </c>
      <c r="L42" s="48">
        <v>1.97</v>
      </c>
    </row>
    <row r="43" ht="48" customHeight="1" spans="2:12">
      <c r="B43" s="18" t="s">
        <v>25</v>
      </c>
      <c r="C43" s="19" t="s">
        <v>26</v>
      </c>
      <c r="D43" s="18">
        <v>45</v>
      </c>
      <c r="E43" s="49">
        <v>3.42</v>
      </c>
      <c r="F43" s="49">
        <v>0.36</v>
      </c>
      <c r="G43" s="49">
        <v>22.10625</v>
      </c>
      <c r="H43" s="48">
        <v>105.75</v>
      </c>
      <c r="I43" s="48">
        <v>0</v>
      </c>
      <c r="J43" s="65">
        <v>10.35</v>
      </c>
      <c r="K43" s="52">
        <v>14.85</v>
      </c>
      <c r="L43" s="48">
        <v>0.855</v>
      </c>
    </row>
    <row r="44" ht="48" customHeight="1" spans="2:12">
      <c r="B44" s="33" t="s">
        <v>27</v>
      </c>
      <c r="C44" s="17" t="s">
        <v>28</v>
      </c>
      <c r="D44" s="16">
        <v>25</v>
      </c>
      <c r="E44" s="47">
        <v>1.65</v>
      </c>
      <c r="F44" s="47">
        <v>3</v>
      </c>
      <c r="G44" s="47">
        <v>8.35</v>
      </c>
      <c r="H44" s="47">
        <v>43.5</v>
      </c>
      <c r="I44" s="52">
        <v>0</v>
      </c>
      <c r="J44" s="67">
        <v>8.25</v>
      </c>
      <c r="K44" s="52">
        <v>14.25</v>
      </c>
      <c r="L44" s="52">
        <v>1.125</v>
      </c>
    </row>
    <row r="45" ht="46.5" customHeight="1" spans="2:12">
      <c r="B45" s="20" t="s">
        <v>57</v>
      </c>
      <c r="C45" s="19" t="s">
        <v>58</v>
      </c>
      <c r="D45" s="18">
        <v>200</v>
      </c>
      <c r="E45" s="49">
        <v>0.122222222222222</v>
      </c>
      <c r="F45" s="49">
        <v>0.12</v>
      </c>
      <c r="G45" s="49">
        <v>22.9</v>
      </c>
      <c r="H45" s="47">
        <v>101.688888888889</v>
      </c>
      <c r="I45" s="48">
        <v>3</v>
      </c>
      <c r="J45" s="65">
        <v>5.4</v>
      </c>
      <c r="K45" s="52">
        <v>2.7</v>
      </c>
      <c r="L45" s="48">
        <v>0.722222222222222</v>
      </c>
    </row>
    <row r="46" ht="46.5" customHeight="1" spans="2:12">
      <c r="B46" s="16"/>
      <c r="C46" s="37" t="s">
        <v>29</v>
      </c>
      <c r="D46" s="38">
        <f t="shared" ref="D46:L46" si="6">SUM(D41:D45)</f>
        <v>720</v>
      </c>
      <c r="E46" s="50">
        <f t="shared" si="6"/>
        <v>27.6022222222222</v>
      </c>
      <c r="F46" s="50">
        <f t="shared" si="6"/>
        <v>14.25</v>
      </c>
      <c r="G46" s="50">
        <f t="shared" si="6"/>
        <v>97.03625</v>
      </c>
      <c r="H46" s="50">
        <f t="shared" si="6"/>
        <v>706.268888888889</v>
      </c>
      <c r="I46" s="73">
        <f t="shared" si="6"/>
        <v>9.84</v>
      </c>
      <c r="J46" s="72">
        <f t="shared" si="6"/>
        <v>233.34</v>
      </c>
      <c r="K46" s="73">
        <f t="shared" si="6"/>
        <v>112.51</v>
      </c>
      <c r="L46" s="73">
        <f t="shared" si="6"/>
        <v>5.32222222222222</v>
      </c>
    </row>
    <row r="47" ht="57.75" customHeight="1" spans="2:12">
      <c r="B47" s="11" t="s">
        <v>30</v>
      </c>
      <c r="C47" s="12"/>
      <c r="D47" s="12"/>
      <c r="E47" s="12"/>
      <c r="F47" s="12"/>
      <c r="G47" s="12"/>
      <c r="H47" s="12"/>
      <c r="I47" s="12"/>
      <c r="J47" s="12"/>
      <c r="K47" s="12"/>
      <c r="L47" s="64"/>
    </row>
    <row r="48" ht="49.5" customHeight="1" spans="2:12">
      <c r="B48" s="23" t="s">
        <v>59</v>
      </c>
      <c r="C48" s="24" t="s">
        <v>60</v>
      </c>
      <c r="D48" s="25">
        <v>164</v>
      </c>
      <c r="E48" s="51">
        <v>5.6</v>
      </c>
      <c r="F48" s="51">
        <v>6.04</v>
      </c>
      <c r="G48" s="51">
        <v>45.95</v>
      </c>
      <c r="H48" s="51">
        <v>261.33</v>
      </c>
      <c r="I48" s="51">
        <v>1.45</v>
      </c>
      <c r="J48" s="51">
        <v>134.55</v>
      </c>
      <c r="K48" s="48">
        <v>31.55</v>
      </c>
      <c r="L48" s="75">
        <v>0.96</v>
      </c>
    </row>
    <row r="49" ht="55.5" customHeight="1" spans="2:12">
      <c r="B49" s="20" t="s">
        <v>44</v>
      </c>
      <c r="C49" s="19" t="s">
        <v>45</v>
      </c>
      <c r="D49" s="27">
        <v>200</v>
      </c>
      <c r="E49" s="48">
        <v>1.15555555555556</v>
      </c>
      <c r="F49" s="48">
        <v>0.3</v>
      </c>
      <c r="G49" s="48">
        <v>47.2555555555556</v>
      </c>
      <c r="H49" s="57">
        <v>196.377777777778</v>
      </c>
      <c r="I49" s="48">
        <v>0.8</v>
      </c>
      <c r="J49" s="65">
        <v>5.84444444444444</v>
      </c>
      <c r="K49" s="52">
        <v>33.3666666666667</v>
      </c>
      <c r="L49" s="68">
        <v>0.955555555555556</v>
      </c>
    </row>
    <row r="50" ht="57.75" customHeight="1" spans="2:12">
      <c r="B50" s="25"/>
      <c r="C50" s="21" t="s">
        <v>35</v>
      </c>
      <c r="D50" s="39">
        <f t="shared" ref="D50:L50" si="7">SUM(D48:D49)</f>
        <v>364</v>
      </c>
      <c r="E50" s="53">
        <f t="shared" si="7"/>
        <v>6.75555555555555</v>
      </c>
      <c r="F50" s="53">
        <f t="shared" si="7"/>
        <v>6.34</v>
      </c>
      <c r="G50" s="53">
        <f t="shared" si="7"/>
        <v>93.2055555555555</v>
      </c>
      <c r="H50" s="53">
        <f t="shared" si="7"/>
        <v>457.707777777778</v>
      </c>
      <c r="I50" s="53">
        <f t="shared" si="7"/>
        <v>2.25</v>
      </c>
      <c r="J50" s="53">
        <f t="shared" si="7"/>
        <v>140.394444444444</v>
      </c>
      <c r="K50" s="53">
        <f t="shared" si="7"/>
        <v>64.9166666666667</v>
      </c>
      <c r="L50" s="73">
        <f t="shared" si="7"/>
        <v>1.91555555555556</v>
      </c>
    </row>
    <row r="51" ht="54.75" customHeight="1" spans="2:12">
      <c r="B51" s="16"/>
      <c r="C51" s="37" t="s">
        <v>36</v>
      </c>
      <c r="D51" s="40">
        <f t="shared" ref="D51:L51" si="8">D46+D50</f>
        <v>1084</v>
      </c>
      <c r="E51" s="40">
        <f t="shared" si="8"/>
        <v>34.3577777777778</v>
      </c>
      <c r="F51" s="40">
        <f t="shared" si="8"/>
        <v>20.59</v>
      </c>
      <c r="G51" s="40">
        <f t="shared" si="8"/>
        <v>190.241805555556</v>
      </c>
      <c r="H51" s="40">
        <f t="shared" si="8"/>
        <v>1163.97666666667</v>
      </c>
      <c r="I51" s="40">
        <f t="shared" si="8"/>
        <v>12.09</v>
      </c>
      <c r="J51" s="40">
        <f t="shared" si="8"/>
        <v>373.734444444444</v>
      </c>
      <c r="K51" s="40">
        <f t="shared" si="8"/>
        <v>177.426666666667</v>
      </c>
      <c r="L51" s="73">
        <f t="shared" si="8"/>
        <v>7.23777777777778</v>
      </c>
    </row>
    <row r="52" ht="54.75" customHeight="1" spans="2:12">
      <c r="B52" s="6" t="s">
        <v>61</v>
      </c>
      <c r="C52" s="7"/>
      <c r="D52" s="7"/>
      <c r="E52" s="7"/>
      <c r="F52" s="7"/>
      <c r="G52" s="7"/>
      <c r="H52" s="7"/>
      <c r="I52" s="7"/>
      <c r="J52" s="7"/>
      <c r="K52" s="7"/>
      <c r="L52" s="59"/>
    </row>
    <row r="53" customHeight="1" spans="2:12">
      <c r="B53" s="8" t="s">
        <v>2</v>
      </c>
      <c r="C53" s="8" t="s">
        <v>3</v>
      </c>
      <c r="D53" s="8" t="s">
        <v>4</v>
      </c>
      <c r="E53" s="42" t="s">
        <v>5</v>
      </c>
      <c r="F53" s="43"/>
      <c r="G53" s="44"/>
      <c r="H53" s="42" t="s">
        <v>6</v>
      </c>
      <c r="I53" s="60" t="s">
        <v>7</v>
      </c>
      <c r="J53" s="61" t="s">
        <v>8</v>
      </c>
      <c r="K53" s="61" t="s">
        <v>9</v>
      </c>
      <c r="L53" s="61" t="s">
        <v>10</v>
      </c>
    </row>
    <row r="54" ht="48" customHeight="1" spans="2:12">
      <c r="B54" s="9"/>
      <c r="C54" s="9"/>
      <c r="D54" s="9"/>
      <c r="E54" s="54" t="s">
        <v>11</v>
      </c>
      <c r="F54" s="54" t="s">
        <v>12</v>
      </c>
      <c r="G54" s="54" t="s">
        <v>13</v>
      </c>
      <c r="H54" s="55"/>
      <c r="I54" s="76"/>
      <c r="J54" s="77"/>
      <c r="K54" s="77"/>
      <c r="L54" s="77"/>
    </row>
    <row r="55" ht="54.75" customHeight="1" spans="2:12">
      <c r="B55" s="11" t="s">
        <v>14</v>
      </c>
      <c r="C55" s="12"/>
      <c r="D55" s="12"/>
      <c r="E55" s="12"/>
      <c r="F55" s="12"/>
      <c r="G55" s="12"/>
      <c r="H55" s="12"/>
      <c r="I55" s="12"/>
      <c r="J55" s="12"/>
      <c r="K55" s="82"/>
      <c r="L55" s="83"/>
    </row>
    <row r="56" ht="48" customHeight="1" spans="2:12">
      <c r="B56" s="27" t="s">
        <v>62</v>
      </c>
      <c r="C56" s="41" t="s">
        <v>63</v>
      </c>
      <c r="D56" s="32">
        <v>60</v>
      </c>
      <c r="E56" s="49">
        <v>0.66</v>
      </c>
      <c r="F56" s="49">
        <v>0.12</v>
      </c>
      <c r="G56" s="49">
        <v>2.28</v>
      </c>
      <c r="H56" s="49">
        <v>13.2</v>
      </c>
      <c r="I56" s="49">
        <v>10.5</v>
      </c>
      <c r="J56" s="78">
        <v>8.4</v>
      </c>
      <c r="K56" s="79">
        <v>12</v>
      </c>
      <c r="L56" s="48">
        <v>0.54</v>
      </c>
    </row>
    <row r="57" ht="45" customHeight="1" spans="2:12">
      <c r="B57" s="27" t="s">
        <v>64</v>
      </c>
      <c r="C57" s="17" t="s">
        <v>65</v>
      </c>
      <c r="D57" s="16">
        <v>200</v>
      </c>
      <c r="E57" s="47">
        <v>2.45</v>
      </c>
      <c r="F57" s="47">
        <v>2.8</v>
      </c>
      <c r="G57" s="47">
        <v>28.81</v>
      </c>
      <c r="H57" s="47">
        <v>143.75</v>
      </c>
      <c r="I57" s="49">
        <v>80</v>
      </c>
      <c r="J57" s="69">
        <v>128.79</v>
      </c>
      <c r="K57" s="79">
        <v>51.6</v>
      </c>
      <c r="L57" s="48">
        <v>1.24</v>
      </c>
    </row>
    <row r="58" ht="46.5" customHeight="1" spans="2:12">
      <c r="B58" s="18" t="s">
        <v>66</v>
      </c>
      <c r="C58" s="19" t="s">
        <v>67</v>
      </c>
      <c r="D58" s="18">
        <v>100</v>
      </c>
      <c r="E58" s="49">
        <v>17.3</v>
      </c>
      <c r="F58" s="49">
        <v>13.58</v>
      </c>
      <c r="G58" s="49">
        <v>11.8</v>
      </c>
      <c r="H58" s="49">
        <v>222</v>
      </c>
      <c r="I58" s="49">
        <v>8.1</v>
      </c>
      <c r="J58" s="78">
        <v>14</v>
      </c>
      <c r="K58" s="79">
        <v>20</v>
      </c>
      <c r="L58" s="48">
        <v>5.7</v>
      </c>
    </row>
    <row r="59" ht="46.5" customHeight="1" spans="2:12">
      <c r="B59" s="16" t="s">
        <v>68</v>
      </c>
      <c r="C59" s="17" t="s">
        <v>69</v>
      </c>
      <c r="D59" s="16">
        <v>150</v>
      </c>
      <c r="E59" s="47">
        <v>3.25</v>
      </c>
      <c r="F59" s="47">
        <v>2.88</v>
      </c>
      <c r="G59" s="47">
        <v>28.99</v>
      </c>
      <c r="H59" s="47">
        <v>189.56</v>
      </c>
      <c r="I59" s="49">
        <v>25.95</v>
      </c>
      <c r="J59" s="69">
        <v>145.59</v>
      </c>
      <c r="K59" s="84">
        <v>32.99</v>
      </c>
      <c r="L59" s="49">
        <v>1.22</v>
      </c>
    </row>
    <row r="60" ht="48" customHeight="1" spans="2:12">
      <c r="B60" s="16" t="s">
        <v>25</v>
      </c>
      <c r="C60" s="17" t="s">
        <v>26</v>
      </c>
      <c r="D60" s="16">
        <v>45</v>
      </c>
      <c r="E60" s="47">
        <v>3.42</v>
      </c>
      <c r="F60" s="47">
        <v>0.36</v>
      </c>
      <c r="G60" s="47">
        <v>22.10625</v>
      </c>
      <c r="H60" s="47">
        <v>105.75</v>
      </c>
      <c r="I60" s="49">
        <v>0</v>
      </c>
      <c r="J60" s="69">
        <v>10.35</v>
      </c>
      <c r="K60" s="70">
        <v>14.85</v>
      </c>
      <c r="L60" s="49">
        <v>0.855</v>
      </c>
    </row>
    <row r="61" ht="49.5" customHeight="1" spans="2:12">
      <c r="B61" s="20" t="s">
        <v>27</v>
      </c>
      <c r="C61" s="19" t="s">
        <v>28</v>
      </c>
      <c r="D61" s="18">
        <v>25</v>
      </c>
      <c r="E61" s="49">
        <v>1.65</v>
      </c>
      <c r="F61" s="49">
        <v>3</v>
      </c>
      <c r="G61" s="49">
        <v>8.35</v>
      </c>
      <c r="H61" s="47">
        <v>43.5</v>
      </c>
      <c r="I61" s="48">
        <v>0</v>
      </c>
      <c r="J61" s="65">
        <v>8.25</v>
      </c>
      <c r="K61" s="52">
        <v>14.25</v>
      </c>
      <c r="L61" s="48">
        <v>1.125</v>
      </c>
    </row>
    <row r="62" ht="49.5" customHeight="1" spans="2:12">
      <c r="B62" s="16" t="s">
        <v>44</v>
      </c>
      <c r="C62" s="19" t="s">
        <v>45</v>
      </c>
      <c r="D62" s="18">
        <v>180</v>
      </c>
      <c r="E62" s="49">
        <v>1.04</v>
      </c>
      <c r="F62" s="49">
        <v>0.27</v>
      </c>
      <c r="G62" s="49">
        <v>42.53</v>
      </c>
      <c r="H62" s="47">
        <v>176.74</v>
      </c>
      <c r="I62" s="48">
        <v>0.72</v>
      </c>
      <c r="J62" s="69">
        <v>5.26</v>
      </c>
      <c r="K62" s="70">
        <v>30.03</v>
      </c>
      <c r="L62" s="78">
        <v>0.86</v>
      </c>
    </row>
    <row r="63" ht="49.5" customHeight="1" spans="2:12">
      <c r="B63" s="16" t="s">
        <v>46</v>
      </c>
      <c r="C63" s="19" t="s">
        <v>47</v>
      </c>
      <c r="D63" s="18">
        <v>100</v>
      </c>
      <c r="E63" s="49">
        <v>0.4</v>
      </c>
      <c r="F63" s="49">
        <v>0.4</v>
      </c>
      <c r="G63" s="49">
        <v>9.8</v>
      </c>
      <c r="H63" s="47">
        <v>47</v>
      </c>
      <c r="I63" s="48">
        <v>10</v>
      </c>
      <c r="J63" s="69">
        <v>16</v>
      </c>
      <c r="K63" s="70">
        <v>9</v>
      </c>
      <c r="L63" s="78">
        <v>2.2</v>
      </c>
    </row>
    <row r="64" ht="53.25" customHeight="1" spans="2:12">
      <c r="B64" s="18"/>
      <c r="C64" s="34" t="s">
        <v>29</v>
      </c>
      <c r="D64" s="35">
        <f>SUM(D56:D63)</f>
        <v>860</v>
      </c>
      <c r="E64" s="35">
        <f t="shared" ref="E64:L64" si="9">SUM(E56:E63)</f>
        <v>30.17</v>
      </c>
      <c r="F64" s="35">
        <f t="shared" si="9"/>
        <v>23.41</v>
      </c>
      <c r="G64" s="56">
        <f t="shared" si="9"/>
        <v>154.66625</v>
      </c>
      <c r="H64" s="35">
        <f t="shared" si="9"/>
        <v>941.5</v>
      </c>
      <c r="I64" s="35">
        <f t="shared" si="9"/>
        <v>135.27</v>
      </c>
      <c r="J64" s="35">
        <f t="shared" si="9"/>
        <v>336.64</v>
      </c>
      <c r="K64" s="35">
        <f t="shared" si="9"/>
        <v>184.72</v>
      </c>
      <c r="L64" s="35">
        <f t="shared" si="9"/>
        <v>13.74</v>
      </c>
    </row>
    <row r="65" ht="62.25" customHeight="1" spans="2:12">
      <c r="B65" s="11" t="s">
        <v>30</v>
      </c>
      <c r="C65" s="12"/>
      <c r="D65" s="12"/>
      <c r="E65" s="12"/>
      <c r="F65" s="12"/>
      <c r="G65" s="12"/>
      <c r="H65" s="12"/>
      <c r="I65" s="12"/>
      <c r="J65" s="12"/>
      <c r="K65" s="12"/>
      <c r="L65" s="64"/>
    </row>
    <row r="66" ht="49.5" customHeight="1" spans="2:12">
      <c r="B66" s="86" t="s">
        <v>62</v>
      </c>
      <c r="C66" s="36" t="s">
        <v>63</v>
      </c>
      <c r="D66" s="20">
        <v>60</v>
      </c>
      <c r="E66" s="57">
        <v>0.66</v>
      </c>
      <c r="F66" s="57">
        <v>0.12</v>
      </c>
      <c r="G66" s="57">
        <v>2.28</v>
      </c>
      <c r="H66" s="57">
        <v>13.2</v>
      </c>
      <c r="I66" s="57">
        <v>10.5</v>
      </c>
      <c r="J66" s="57">
        <v>8.4</v>
      </c>
      <c r="K66" s="48">
        <v>12</v>
      </c>
      <c r="L66" s="80">
        <v>0.54</v>
      </c>
    </row>
    <row r="67" ht="48" customHeight="1" spans="2:12">
      <c r="B67" s="20" t="s">
        <v>70</v>
      </c>
      <c r="C67" s="26" t="s">
        <v>71</v>
      </c>
      <c r="D67" s="27">
        <v>150</v>
      </c>
      <c r="E67" s="52">
        <v>18.8470588235294</v>
      </c>
      <c r="F67" s="52">
        <v>21.4411764705882</v>
      </c>
      <c r="G67" s="52">
        <v>6.93</v>
      </c>
      <c r="H67" s="52">
        <v>280.588235294118</v>
      </c>
      <c r="I67" s="57">
        <v>0.635294117647059</v>
      </c>
      <c r="J67" s="57">
        <v>110.117647058824</v>
      </c>
      <c r="K67" s="52">
        <v>28.5882352941176</v>
      </c>
      <c r="L67" s="52">
        <v>3.01764705882353</v>
      </c>
    </row>
    <row r="68" ht="52.5" customHeight="1" spans="2:12">
      <c r="B68" s="25" t="s">
        <v>25</v>
      </c>
      <c r="C68" s="24" t="s">
        <v>26</v>
      </c>
      <c r="D68" s="25">
        <v>30</v>
      </c>
      <c r="E68" s="90">
        <v>2.28</v>
      </c>
      <c r="F68" s="90">
        <v>0.24</v>
      </c>
      <c r="G68" s="90">
        <v>14.76</v>
      </c>
      <c r="H68" s="90">
        <v>70.5</v>
      </c>
      <c r="I68" s="51">
        <v>0</v>
      </c>
      <c r="J68" s="51">
        <v>6.9</v>
      </c>
      <c r="K68" s="90">
        <v>9.9</v>
      </c>
      <c r="L68" s="52">
        <v>0.57</v>
      </c>
    </row>
    <row r="69" ht="50.25" customHeight="1" spans="2:12">
      <c r="B69" s="25" t="s">
        <v>72</v>
      </c>
      <c r="C69" s="24" t="s">
        <v>73</v>
      </c>
      <c r="D69" s="25">
        <v>200</v>
      </c>
      <c r="E69" s="51">
        <v>0</v>
      </c>
      <c r="F69" s="51">
        <v>0</v>
      </c>
      <c r="G69" s="51">
        <v>6.99</v>
      </c>
      <c r="H69" s="51">
        <v>27.93</v>
      </c>
      <c r="I69" s="51">
        <v>0.05</v>
      </c>
      <c r="J69" s="51">
        <v>2.69</v>
      </c>
      <c r="K69" s="51">
        <v>2.2</v>
      </c>
      <c r="L69" s="48">
        <v>0.43</v>
      </c>
    </row>
    <row r="70" ht="59.25" customHeight="1" spans="2:12">
      <c r="B70" s="25"/>
      <c r="C70" s="21" t="s">
        <v>35</v>
      </c>
      <c r="D70" s="39">
        <f t="shared" ref="D70:L70" si="10">SUM(D66:D69)</f>
        <v>440</v>
      </c>
      <c r="E70" s="53">
        <f t="shared" si="10"/>
        <v>21.7870588235294</v>
      </c>
      <c r="F70" s="53">
        <f t="shared" si="10"/>
        <v>21.8011764705882</v>
      </c>
      <c r="G70" s="53">
        <f t="shared" si="10"/>
        <v>30.96</v>
      </c>
      <c r="H70" s="53">
        <f t="shared" si="10"/>
        <v>392.218235294118</v>
      </c>
      <c r="I70" s="53">
        <f t="shared" si="10"/>
        <v>11.1852941176471</v>
      </c>
      <c r="J70" s="53">
        <f t="shared" si="10"/>
        <v>128.107647058824</v>
      </c>
      <c r="K70" s="53">
        <f t="shared" si="10"/>
        <v>52.6882352941177</v>
      </c>
      <c r="L70" s="71">
        <f t="shared" si="10"/>
        <v>4.55764705882353</v>
      </c>
    </row>
    <row r="71" ht="61.5" customHeight="1" spans="2:12">
      <c r="B71" s="16"/>
      <c r="C71" s="37" t="s">
        <v>36</v>
      </c>
      <c r="D71" s="87">
        <f t="shared" ref="D71:L71" si="11">D64+D70</f>
        <v>1300</v>
      </c>
      <c r="E71" s="40">
        <f t="shared" si="11"/>
        <v>51.9570588235294</v>
      </c>
      <c r="F71" s="40">
        <f t="shared" si="11"/>
        <v>45.2111764705882</v>
      </c>
      <c r="G71" s="40">
        <f t="shared" si="11"/>
        <v>185.62625</v>
      </c>
      <c r="H71" s="91">
        <f t="shared" si="11"/>
        <v>1333.71823529412</v>
      </c>
      <c r="I71" s="40">
        <f t="shared" si="11"/>
        <v>146.455294117647</v>
      </c>
      <c r="J71" s="40">
        <f t="shared" si="11"/>
        <v>464.747647058824</v>
      </c>
      <c r="K71" s="40">
        <f t="shared" si="11"/>
        <v>237.408235294118</v>
      </c>
      <c r="L71" s="73">
        <f t="shared" si="11"/>
        <v>18.2976470588235</v>
      </c>
    </row>
    <row r="72" ht="64.5" customHeight="1" spans="2:12">
      <c r="B72" s="6" t="s">
        <v>74</v>
      </c>
      <c r="C72" s="7"/>
      <c r="D72" s="7"/>
      <c r="E72" s="7"/>
      <c r="F72" s="7"/>
      <c r="G72" s="7"/>
      <c r="H72" s="7"/>
      <c r="I72" s="7"/>
      <c r="J72" s="7"/>
      <c r="K72" s="7"/>
      <c r="L72" s="59"/>
    </row>
    <row r="73" customHeight="1" spans="2:12">
      <c r="B73" s="8" t="s">
        <v>2</v>
      </c>
      <c r="C73" s="8" t="s">
        <v>3</v>
      </c>
      <c r="D73" s="8" t="s">
        <v>4</v>
      </c>
      <c r="E73" s="42" t="s">
        <v>5</v>
      </c>
      <c r="F73" s="43"/>
      <c r="G73" s="44"/>
      <c r="H73" s="42" t="s">
        <v>6</v>
      </c>
      <c r="I73" s="60" t="s">
        <v>7</v>
      </c>
      <c r="J73" s="61" t="s">
        <v>8</v>
      </c>
      <c r="K73" s="61" t="s">
        <v>9</v>
      </c>
      <c r="L73" s="61" t="s">
        <v>10</v>
      </c>
    </row>
    <row r="74" ht="45" customHeight="1" spans="2:12">
      <c r="B74" s="9"/>
      <c r="C74" s="9"/>
      <c r="D74" s="9"/>
      <c r="E74" s="54" t="s">
        <v>11</v>
      </c>
      <c r="F74" s="54" t="s">
        <v>12</v>
      </c>
      <c r="G74" s="54" t="s">
        <v>13</v>
      </c>
      <c r="H74" s="55"/>
      <c r="I74" s="76"/>
      <c r="J74" s="77"/>
      <c r="K74" s="77"/>
      <c r="L74" s="77"/>
    </row>
    <row r="75" ht="57.75" customHeight="1" spans="2:12">
      <c r="B75" s="11" t="s">
        <v>14</v>
      </c>
      <c r="C75" s="12"/>
      <c r="D75" s="12"/>
      <c r="E75" s="12"/>
      <c r="F75" s="12"/>
      <c r="G75" s="12"/>
      <c r="H75" s="12"/>
      <c r="I75" s="12"/>
      <c r="J75" s="12"/>
      <c r="K75" s="12"/>
      <c r="L75" s="64"/>
    </row>
    <row r="76" ht="45" customHeight="1" spans="2:12">
      <c r="B76" s="16" t="s">
        <v>75</v>
      </c>
      <c r="C76" s="17" t="s">
        <v>76</v>
      </c>
      <c r="D76" s="16">
        <v>60</v>
      </c>
      <c r="E76" s="47">
        <v>0.96</v>
      </c>
      <c r="F76" s="47">
        <v>3.78</v>
      </c>
      <c r="G76" s="47">
        <v>4.44</v>
      </c>
      <c r="H76" s="47">
        <v>54.48</v>
      </c>
      <c r="I76" s="49">
        <v>10.2</v>
      </c>
      <c r="J76" s="78">
        <v>12.6</v>
      </c>
      <c r="K76" s="52">
        <v>3.12</v>
      </c>
      <c r="L76" s="48">
        <v>0.06</v>
      </c>
    </row>
    <row r="77" ht="49.5" customHeight="1" spans="2:12">
      <c r="B77" s="27" t="s">
        <v>77</v>
      </c>
      <c r="C77" s="26" t="s">
        <v>78</v>
      </c>
      <c r="D77" s="27">
        <v>200</v>
      </c>
      <c r="E77" s="47">
        <v>1.98</v>
      </c>
      <c r="F77" s="48">
        <v>3.51</v>
      </c>
      <c r="G77" s="48">
        <v>13.74</v>
      </c>
      <c r="H77" s="48">
        <v>95.14</v>
      </c>
      <c r="I77" s="49">
        <v>13.42</v>
      </c>
      <c r="J77" s="80">
        <v>20.31</v>
      </c>
      <c r="K77" s="52">
        <v>21.25</v>
      </c>
      <c r="L77" s="48">
        <v>0.8</v>
      </c>
    </row>
    <row r="78" ht="51" customHeight="1" spans="2:12">
      <c r="B78" s="15" t="s">
        <v>79</v>
      </c>
      <c r="C78" s="14" t="s">
        <v>80</v>
      </c>
      <c r="D78" s="15">
        <v>200</v>
      </c>
      <c r="E78" s="48">
        <v>17.07</v>
      </c>
      <c r="F78" s="46">
        <v>19.82</v>
      </c>
      <c r="G78" s="46">
        <v>31.43</v>
      </c>
      <c r="H78" s="46">
        <v>372.22</v>
      </c>
      <c r="I78" s="48">
        <v>17.13</v>
      </c>
      <c r="J78" s="94">
        <v>141.36</v>
      </c>
      <c r="K78" s="95">
        <v>51.09</v>
      </c>
      <c r="L78" s="96">
        <v>1.48</v>
      </c>
    </row>
    <row r="79" ht="46.5" customHeight="1" spans="2:12">
      <c r="B79" s="16" t="s">
        <v>25</v>
      </c>
      <c r="C79" s="17" t="s">
        <v>26</v>
      </c>
      <c r="D79" s="16">
        <v>45</v>
      </c>
      <c r="E79" s="47">
        <v>3.42</v>
      </c>
      <c r="F79" s="47">
        <v>0.36</v>
      </c>
      <c r="G79" s="47">
        <v>22.10625</v>
      </c>
      <c r="H79" s="47">
        <v>105.75</v>
      </c>
      <c r="I79" s="49">
        <v>0</v>
      </c>
      <c r="J79" s="69">
        <v>10.35</v>
      </c>
      <c r="K79" s="70">
        <v>14.85</v>
      </c>
      <c r="L79" s="49">
        <v>0.855</v>
      </c>
    </row>
    <row r="80" ht="48" customHeight="1" spans="2:12">
      <c r="B80" s="16" t="s">
        <v>27</v>
      </c>
      <c r="C80" s="17" t="s">
        <v>28</v>
      </c>
      <c r="D80" s="16">
        <v>25</v>
      </c>
      <c r="E80" s="47">
        <v>1.65</v>
      </c>
      <c r="F80" s="47">
        <v>3</v>
      </c>
      <c r="G80" s="47">
        <v>8.35</v>
      </c>
      <c r="H80" s="47">
        <v>43.5</v>
      </c>
      <c r="I80" s="49">
        <v>0</v>
      </c>
      <c r="J80" s="69">
        <v>8.25</v>
      </c>
      <c r="K80" s="52">
        <v>14.25</v>
      </c>
      <c r="L80" s="48">
        <v>1.125</v>
      </c>
    </row>
    <row r="81" ht="51" customHeight="1" spans="2:12">
      <c r="B81" s="20" t="s">
        <v>23</v>
      </c>
      <c r="C81" s="26" t="s">
        <v>24</v>
      </c>
      <c r="D81" s="20">
        <v>180</v>
      </c>
      <c r="E81" s="57">
        <v>0.9</v>
      </c>
      <c r="F81" s="57">
        <v>0.18</v>
      </c>
      <c r="G81" s="57">
        <v>18.18</v>
      </c>
      <c r="H81" s="57">
        <v>82.8</v>
      </c>
      <c r="I81" s="48">
        <v>3.6</v>
      </c>
      <c r="J81" s="65">
        <v>12.6</v>
      </c>
      <c r="K81" s="52">
        <v>7.2</v>
      </c>
      <c r="L81" s="48">
        <v>2.52</v>
      </c>
    </row>
    <row r="82" ht="55.5" customHeight="1" spans="2:12">
      <c r="B82" s="20"/>
      <c r="C82" s="21" t="s">
        <v>29</v>
      </c>
      <c r="D82" s="22">
        <f t="shared" ref="D82:L82" si="12">SUM(D76:D81)</f>
        <v>710</v>
      </c>
      <c r="E82" s="50">
        <f t="shared" si="12"/>
        <v>25.98</v>
      </c>
      <c r="F82" s="50">
        <f t="shared" si="12"/>
        <v>30.65</v>
      </c>
      <c r="G82" s="50">
        <f t="shared" si="12"/>
        <v>98.24625</v>
      </c>
      <c r="H82" s="50">
        <f t="shared" si="12"/>
        <v>753.89</v>
      </c>
      <c r="I82" s="50">
        <f t="shared" si="12"/>
        <v>44.35</v>
      </c>
      <c r="J82" s="50">
        <f t="shared" si="12"/>
        <v>205.47</v>
      </c>
      <c r="K82" s="50">
        <f t="shared" si="12"/>
        <v>111.76</v>
      </c>
      <c r="L82" s="73">
        <f t="shared" si="12"/>
        <v>6.84</v>
      </c>
    </row>
    <row r="83" ht="57.75" customHeight="1" spans="2:12">
      <c r="B83" s="11" t="s">
        <v>30</v>
      </c>
      <c r="C83" s="12"/>
      <c r="D83" s="12"/>
      <c r="E83" s="12"/>
      <c r="F83" s="12"/>
      <c r="G83" s="12"/>
      <c r="H83" s="12"/>
      <c r="I83" s="12"/>
      <c r="J83" s="12"/>
      <c r="K83" s="12"/>
      <c r="L83" s="64"/>
    </row>
    <row r="84" ht="50.25" customHeight="1" spans="2:12">
      <c r="B84" s="20" t="s">
        <v>81</v>
      </c>
      <c r="C84" s="17" t="s">
        <v>82</v>
      </c>
      <c r="D84" s="16">
        <v>250</v>
      </c>
      <c r="E84" s="47">
        <v>11.5</v>
      </c>
      <c r="F84" s="47">
        <v>12.575</v>
      </c>
      <c r="G84" s="47">
        <v>39.2875</v>
      </c>
      <c r="H84" s="47">
        <v>324.95</v>
      </c>
      <c r="I84" s="47">
        <v>4.2</v>
      </c>
      <c r="J84" s="47">
        <v>173.7875</v>
      </c>
      <c r="K84" s="52">
        <v>67.325</v>
      </c>
      <c r="L84" s="52">
        <v>1.5625</v>
      </c>
    </row>
    <row r="85" ht="50.25" customHeight="1" spans="2:12">
      <c r="B85" s="20" t="s">
        <v>83</v>
      </c>
      <c r="C85" s="17" t="s">
        <v>84</v>
      </c>
      <c r="D85" s="16">
        <v>10</v>
      </c>
      <c r="E85" s="47">
        <v>0.05</v>
      </c>
      <c r="F85" s="47">
        <v>8.25</v>
      </c>
      <c r="G85" s="47">
        <v>0.08</v>
      </c>
      <c r="H85" s="47">
        <v>74.8</v>
      </c>
      <c r="I85" s="47">
        <v>0</v>
      </c>
      <c r="J85" s="69">
        <v>2.4</v>
      </c>
      <c r="K85" s="52">
        <v>0.05</v>
      </c>
      <c r="L85" s="68">
        <v>0.02</v>
      </c>
    </row>
    <row r="86" ht="50.25" customHeight="1" spans="2:12">
      <c r="B86" s="20" t="s">
        <v>48</v>
      </c>
      <c r="C86" s="17" t="s">
        <v>85</v>
      </c>
      <c r="D86" s="16">
        <v>20</v>
      </c>
      <c r="E86" s="47">
        <v>1.54</v>
      </c>
      <c r="F86" s="47">
        <v>0.6</v>
      </c>
      <c r="G86" s="47">
        <v>10.02</v>
      </c>
      <c r="H86" s="47">
        <v>51.8</v>
      </c>
      <c r="I86" s="47">
        <v>0</v>
      </c>
      <c r="J86" s="69">
        <v>4.4</v>
      </c>
      <c r="K86" s="52">
        <v>6.6</v>
      </c>
      <c r="L86" s="68">
        <v>0.4</v>
      </c>
    </row>
    <row r="87" ht="48" customHeight="1" spans="2:12">
      <c r="B87" s="20" t="s">
        <v>86</v>
      </c>
      <c r="C87" s="19" t="s">
        <v>87</v>
      </c>
      <c r="D87" s="27">
        <v>200</v>
      </c>
      <c r="E87" s="48">
        <v>3.17</v>
      </c>
      <c r="F87" s="48">
        <v>3.1</v>
      </c>
      <c r="G87" s="48">
        <v>15.95</v>
      </c>
      <c r="H87" s="57">
        <v>100.6</v>
      </c>
      <c r="I87" s="48">
        <v>1.3</v>
      </c>
      <c r="J87" s="65">
        <v>125.78</v>
      </c>
      <c r="K87" s="52">
        <v>14</v>
      </c>
      <c r="L87" s="68">
        <v>0.13</v>
      </c>
    </row>
    <row r="88" ht="48.75" customHeight="1" spans="2:12">
      <c r="B88" s="20"/>
      <c r="C88" s="21" t="s">
        <v>35</v>
      </c>
      <c r="D88" s="22">
        <f t="shared" ref="D88:L88" si="13">SUM(D84:D87)</f>
        <v>480</v>
      </c>
      <c r="E88" s="22">
        <f t="shared" si="13"/>
        <v>16.26</v>
      </c>
      <c r="F88" s="50">
        <f t="shared" si="13"/>
        <v>24.525</v>
      </c>
      <c r="G88" s="50">
        <f t="shared" si="13"/>
        <v>65.3375</v>
      </c>
      <c r="H88" s="50">
        <f t="shared" si="13"/>
        <v>552.15</v>
      </c>
      <c r="I88" s="50">
        <f t="shared" si="13"/>
        <v>5.5</v>
      </c>
      <c r="J88" s="50">
        <f t="shared" si="13"/>
        <v>306.3675</v>
      </c>
      <c r="K88" s="50">
        <f t="shared" si="13"/>
        <v>87.975</v>
      </c>
      <c r="L88" s="73">
        <f t="shared" si="13"/>
        <v>2.1125</v>
      </c>
    </row>
    <row r="89" ht="50.25" customHeight="1" spans="2:12">
      <c r="B89" s="16"/>
      <c r="C89" s="37" t="s">
        <v>36</v>
      </c>
      <c r="D89" s="38">
        <f t="shared" ref="D89:L89" si="14">D82+D88</f>
        <v>1190</v>
      </c>
      <c r="E89" s="38">
        <f t="shared" si="14"/>
        <v>42.24</v>
      </c>
      <c r="F89" s="38">
        <f t="shared" si="14"/>
        <v>55.175</v>
      </c>
      <c r="G89" s="40">
        <f t="shared" si="14"/>
        <v>163.58375</v>
      </c>
      <c r="H89" s="38">
        <f t="shared" si="14"/>
        <v>1306.04</v>
      </c>
      <c r="I89" s="38">
        <f t="shared" si="14"/>
        <v>49.85</v>
      </c>
      <c r="J89" s="40">
        <f t="shared" si="14"/>
        <v>511.8375</v>
      </c>
      <c r="K89" s="40">
        <f t="shared" si="14"/>
        <v>199.735</v>
      </c>
      <c r="L89" s="73">
        <f t="shared" si="14"/>
        <v>8.9525</v>
      </c>
    </row>
    <row r="90" ht="43.5" customHeight="1" spans="2:12">
      <c r="B90" s="88" t="s">
        <v>88</v>
      </c>
      <c r="C90" s="89"/>
      <c r="D90" s="89"/>
      <c r="E90" s="89"/>
      <c r="F90" s="89"/>
      <c r="G90" s="89"/>
      <c r="H90" s="89"/>
      <c r="I90" s="89"/>
      <c r="J90" s="89"/>
      <c r="K90" s="89"/>
      <c r="L90" s="97"/>
    </row>
    <row r="91" ht="65.25" customHeight="1" spans="2:12">
      <c r="B91" s="6" t="s">
        <v>89</v>
      </c>
      <c r="C91" s="7"/>
      <c r="D91" s="7"/>
      <c r="E91" s="7"/>
      <c r="F91" s="7"/>
      <c r="G91" s="7"/>
      <c r="H91" s="7"/>
      <c r="I91" s="7"/>
      <c r="J91" s="7"/>
      <c r="K91" s="7"/>
      <c r="L91" s="59"/>
    </row>
    <row r="92" customHeight="1" spans="2:12">
      <c r="B92" s="10" t="s">
        <v>2</v>
      </c>
      <c r="C92" s="8" t="s">
        <v>3</v>
      </c>
      <c r="D92" s="10" t="s">
        <v>4</v>
      </c>
      <c r="E92" s="45" t="s">
        <v>5</v>
      </c>
      <c r="F92" s="92"/>
      <c r="G92" s="93"/>
      <c r="H92" s="45" t="s">
        <v>6</v>
      </c>
      <c r="I92" s="62" t="s">
        <v>7</v>
      </c>
      <c r="J92" s="63" t="s">
        <v>8</v>
      </c>
      <c r="K92" s="63" t="s">
        <v>9</v>
      </c>
      <c r="L92" s="63" t="s">
        <v>10</v>
      </c>
    </row>
    <row r="93" ht="52.5" customHeight="1" spans="2:12">
      <c r="B93" s="9"/>
      <c r="C93" s="9"/>
      <c r="D93" s="9"/>
      <c r="E93" s="54" t="s">
        <v>11</v>
      </c>
      <c r="F93" s="54" t="s">
        <v>12</v>
      </c>
      <c r="G93" s="54" t="s">
        <v>13</v>
      </c>
      <c r="H93" s="55"/>
      <c r="I93" s="76"/>
      <c r="J93" s="77"/>
      <c r="K93" s="77"/>
      <c r="L93" s="77"/>
    </row>
    <row r="94" ht="56.25" customHeight="1" spans="2:12">
      <c r="B94" s="11" t="s">
        <v>14</v>
      </c>
      <c r="C94" s="12"/>
      <c r="D94" s="12"/>
      <c r="E94" s="12"/>
      <c r="F94" s="12"/>
      <c r="G94" s="12"/>
      <c r="H94" s="12"/>
      <c r="I94" s="12"/>
      <c r="J94" s="12"/>
      <c r="K94" s="12"/>
      <c r="L94" s="64"/>
    </row>
    <row r="95" ht="45" customHeight="1" spans="2:12">
      <c r="B95" s="30" t="s">
        <v>62</v>
      </c>
      <c r="C95" s="31" t="s">
        <v>63</v>
      </c>
      <c r="D95" s="16">
        <v>60</v>
      </c>
      <c r="E95" s="46">
        <v>0.66</v>
      </c>
      <c r="F95" s="46">
        <v>0.12</v>
      </c>
      <c r="G95" s="46">
        <v>2.28</v>
      </c>
      <c r="H95" s="46">
        <v>13.2</v>
      </c>
      <c r="I95" s="49">
        <v>10.5</v>
      </c>
      <c r="J95" s="78">
        <v>8.4</v>
      </c>
      <c r="K95" s="70">
        <v>12</v>
      </c>
      <c r="L95" s="49">
        <v>0.54</v>
      </c>
    </row>
    <row r="96" ht="45" customHeight="1" spans="2:12">
      <c r="B96" s="16" t="s">
        <v>90</v>
      </c>
      <c r="C96" s="17" t="s">
        <v>91</v>
      </c>
      <c r="D96" s="16">
        <v>200</v>
      </c>
      <c r="E96" s="47">
        <v>1.53</v>
      </c>
      <c r="F96" s="47">
        <v>3.9</v>
      </c>
      <c r="G96" s="47">
        <v>6.67</v>
      </c>
      <c r="H96" s="57">
        <v>118.96</v>
      </c>
      <c r="I96" s="52">
        <v>23.64</v>
      </c>
      <c r="J96" s="67">
        <v>42.83</v>
      </c>
      <c r="K96" s="52">
        <v>16.77</v>
      </c>
      <c r="L96" s="52">
        <v>0.59</v>
      </c>
    </row>
    <row r="97" ht="42.75" customHeight="1" spans="2:12">
      <c r="B97" s="16" t="s">
        <v>19</v>
      </c>
      <c r="C97" s="17" t="s">
        <v>20</v>
      </c>
      <c r="D97" s="16">
        <v>100</v>
      </c>
      <c r="E97" s="47">
        <v>10.63</v>
      </c>
      <c r="F97" s="47">
        <v>12.64</v>
      </c>
      <c r="G97" s="47">
        <v>13.07</v>
      </c>
      <c r="H97" s="47">
        <v>209.45</v>
      </c>
      <c r="I97" s="49">
        <v>0.54</v>
      </c>
      <c r="J97" s="69">
        <v>60.77</v>
      </c>
      <c r="K97" s="52">
        <v>33.95</v>
      </c>
      <c r="L97" s="48">
        <v>1.2</v>
      </c>
    </row>
    <row r="98" ht="45" customHeight="1" spans="2:12">
      <c r="B98" s="16" t="s">
        <v>21</v>
      </c>
      <c r="C98" s="17" t="s">
        <v>92</v>
      </c>
      <c r="D98" s="16">
        <v>150</v>
      </c>
      <c r="E98" s="47">
        <v>6.6</v>
      </c>
      <c r="F98" s="47">
        <v>5.4</v>
      </c>
      <c r="G98" s="47">
        <v>38.55</v>
      </c>
      <c r="H98" s="47">
        <v>229</v>
      </c>
      <c r="I98" s="49">
        <v>0</v>
      </c>
      <c r="J98" s="69">
        <v>16.5</v>
      </c>
      <c r="K98" s="52">
        <v>18</v>
      </c>
      <c r="L98" s="48">
        <v>1.27</v>
      </c>
    </row>
    <row r="99" ht="48" customHeight="1" spans="2:12">
      <c r="B99" s="16" t="s">
        <v>25</v>
      </c>
      <c r="C99" s="17" t="s">
        <v>26</v>
      </c>
      <c r="D99" s="16">
        <v>45</v>
      </c>
      <c r="E99" s="47">
        <v>3.42</v>
      </c>
      <c r="F99" s="47">
        <v>0.36</v>
      </c>
      <c r="G99" s="47">
        <v>22.10625</v>
      </c>
      <c r="H99" s="47">
        <v>105.75</v>
      </c>
      <c r="I99" s="49">
        <v>0</v>
      </c>
      <c r="J99" s="69">
        <v>10.35</v>
      </c>
      <c r="K99" s="70">
        <v>14.85</v>
      </c>
      <c r="L99" s="49">
        <v>0.855</v>
      </c>
    </row>
    <row r="100" ht="46.5" customHeight="1" spans="2:12">
      <c r="B100" s="16" t="s">
        <v>27</v>
      </c>
      <c r="C100" s="17" t="s">
        <v>28</v>
      </c>
      <c r="D100" s="16">
        <v>25</v>
      </c>
      <c r="E100" s="47">
        <v>1.65</v>
      </c>
      <c r="F100" s="47">
        <v>3</v>
      </c>
      <c r="G100" s="47">
        <v>8.35</v>
      </c>
      <c r="H100" s="47">
        <v>43.5</v>
      </c>
      <c r="I100" s="49">
        <v>0</v>
      </c>
      <c r="J100" s="69">
        <v>8.25</v>
      </c>
      <c r="K100" s="70">
        <v>14.25</v>
      </c>
      <c r="L100" s="49">
        <v>1.125</v>
      </c>
    </row>
    <row r="101" ht="48" customHeight="1" spans="2:12">
      <c r="B101" s="20" t="s">
        <v>72</v>
      </c>
      <c r="C101" s="19" t="s">
        <v>73</v>
      </c>
      <c r="D101" s="18">
        <v>180</v>
      </c>
      <c r="E101" s="49">
        <v>0</v>
      </c>
      <c r="F101" s="49">
        <v>0</v>
      </c>
      <c r="G101" s="49">
        <v>6.29</v>
      </c>
      <c r="H101" s="47">
        <v>25.14</v>
      </c>
      <c r="I101" s="48">
        <v>0.05</v>
      </c>
      <c r="J101" s="65">
        <v>2.42</v>
      </c>
      <c r="K101" s="52">
        <v>1.98</v>
      </c>
      <c r="L101" s="48">
        <v>0.39</v>
      </c>
    </row>
    <row r="102" ht="51" customHeight="1" spans="2:12">
      <c r="B102" s="16"/>
      <c r="C102" s="37" t="s">
        <v>29</v>
      </c>
      <c r="D102" s="38">
        <f t="shared" ref="D102:L102" si="15">SUM(D95:D101)</f>
        <v>760</v>
      </c>
      <c r="E102" s="40">
        <f t="shared" si="15"/>
        <v>24.49</v>
      </c>
      <c r="F102" s="40">
        <f t="shared" si="15"/>
        <v>25.42</v>
      </c>
      <c r="G102" s="40">
        <f t="shared" si="15"/>
        <v>97.31625</v>
      </c>
      <c r="H102" s="40">
        <f t="shared" si="15"/>
        <v>745</v>
      </c>
      <c r="I102" s="73">
        <f t="shared" si="15"/>
        <v>34.73</v>
      </c>
      <c r="J102" s="98">
        <f t="shared" si="15"/>
        <v>149.52</v>
      </c>
      <c r="K102" s="99">
        <f t="shared" si="15"/>
        <v>111.8</v>
      </c>
      <c r="L102" s="100">
        <f t="shared" si="15"/>
        <v>5.97</v>
      </c>
    </row>
    <row r="103" ht="60" customHeight="1" spans="2:12">
      <c r="B103" s="11" t="s">
        <v>30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64"/>
    </row>
    <row r="104" ht="45" customHeight="1" spans="2:12">
      <c r="B104" s="20" t="s">
        <v>93</v>
      </c>
      <c r="C104" s="17" t="s">
        <v>94</v>
      </c>
      <c r="D104" s="16">
        <v>30</v>
      </c>
      <c r="E104" s="47">
        <f>1.24*30/40</f>
        <v>0.93</v>
      </c>
      <c r="F104" s="47">
        <f>0.08*30/40</f>
        <v>0.06</v>
      </c>
      <c r="G104" s="47">
        <f>2.6*30/40</f>
        <v>1.95</v>
      </c>
      <c r="H104" s="47">
        <f>16*30/40</f>
        <v>12</v>
      </c>
      <c r="I104" s="47">
        <f>3.12*30/40</f>
        <v>2.34</v>
      </c>
      <c r="J104" s="47">
        <f>8*30/40</f>
        <v>6</v>
      </c>
      <c r="K104" s="52">
        <f>5.71*30/40</f>
        <v>4.2825</v>
      </c>
      <c r="L104" s="52">
        <f>0.27*30/40</f>
        <v>0.2025</v>
      </c>
    </row>
    <row r="105" ht="45" customHeight="1" spans="2:12">
      <c r="B105" s="20" t="s">
        <v>95</v>
      </c>
      <c r="C105" s="17" t="s">
        <v>96</v>
      </c>
      <c r="D105" s="16">
        <v>110</v>
      </c>
      <c r="E105" s="47">
        <v>10.21</v>
      </c>
      <c r="F105" s="47">
        <v>11.9</v>
      </c>
      <c r="G105" s="47">
        <v>1.92</v>
      </c>
      <c r="H105" s="47">
        <v>161.88</v>
      </c>
      <c r="I105" s="47">
        <v>0.43</v>
      </c>
      <c r="J105" s="47">
        <v>86.51</v>
      </c>
      <c r="K105" s="52">
        <v>14.59</v>
      </c>
      <c r="L105" s="52">
        <v>2.1</v>
      </c>
    </row>
    <row r="106" ht="45" customHeight="1" spans="2:12">
      <c r="B106" s="20" t="s">
        <v>25</v>
      </c>
      <c r="C106" s="17" t="s">
        <v>26</v>
      </c>
      <c r="D106" s="16">
        <v>30</v>
      </c>
      <c r="E106" s="47">
        <v>2.28</v>
      </c>
      <c r="F106" s="47">
        <v>0.24</v>
      </c>
      <c r="G106" s="47">
        <v>14.76</v>
      </c>
      <c r="H106" s="47">
        <v>70.5</v>
      </c>
      <c r="I106" s="47">
        <v>0</v>
      </c>
      <c r="J106" s="47">
        <v>6.9</v>
      </c>
      <c r="K106" s="52">
        <v>9.9</v>
      </c>
      <c r="L106" s="52">
        <v>0.57</v>
      </c>
    </row>
    <row r="107" ht="45" customHeight="1" spans="2:12">
      <c r="B107" s="20" t="s">
        <v>44</v>
      </c>
      <c r="C107" s="17" t="s">
        <v>45</v>
      </c>
      <c r="D107" s="16">
        <v>200</v>
      </c>
      <c r="E107" s="47">
        <v>1.15555555555556</v>
      </c>
      <c r="F107" s="47">
        <v>0.3</v>
      </c>
      <c r="G107" s="47">
        <v>47.2555555555556</v>
      </c>
      <c r="H107" s="47">
        <v>196.377777777778</v>
      </c>
      <c r="I107" s="47">
        <v>0.8</v>
      </c>
      <c r="J107" s="47">
        <v>5.84444444444444</v>
      </c>
      <c r="K107" s="52">
        <v>33.3666666666667</v>
      </c>
      <c r="L107" s="52">
        <v>0.955555555555556</v>
      </c>
    </row>
    <row r="108" ht="45.75" customHeight="1" spans="2:12">
      <c r="B108" s="20"/>
      <c r="C108" s="21" t="s">
        <v>35</v>
      </c>
      <c r="D108" s="22">
        <f t="shared" ref="D108:L108" si="16">SUM(D104:D107)</f>
        <v>370</v>
      </c>
      <c r="E108" s="50">
        <f t="shared" si="16"/>
        <v>14.5755555555556</v>
      </c>
      <c r="F108" s="50">
        <f t="shared" si="16"/>
        <v>12.5</v>
      </c>
      <c r="G108" s="50">
        <f t="shared" si="16"/>
        <v>65.8855555555556</v>
      </c>
      <c r="H108" s="50">
        <f t="shared" si="16"/>
        <v>440.757777777778</v>
      </c>
      <c r="I108" s="50">
        <f t="shared" si="16"/>
        <v>3.57</v>
      </c>
      <c r="J108" s="50">
        <f t="shared" si="16"/>
        <v>105.254444444444</v>
      </c>
      <c r="K108" s="50">
        <f t="shared" si="16"/>
        <v>62.1391666666667</v>
      </c>
      <c r="L108" s="73">
        <f t="shared" si="16"/>
        <v>3.82805555555556</v>
      </c>
    </row>
    <row r="109" ht="45.75" customHeight="1" spans="2:12">
      <c r="B109" s="16"/>
      <c r="C109" s="37" t="s">
        <v>36</v>
      </c>
      <c r="D109" s="38">
        <f t="shared" ref="D109:L109" si="17">D102+D108</f>
        <v>1130</v>
      </c>
      <c r="E109" s="40">
        <f t="shared" si="17"/>
        <v>39.0655555555556</v>
      </c>
      <c r="F109" s="40">
        <f t="shared" si="17"/>
        <v>37.92</v>
      </c>
      <c r="G109" s="40">
        <f t="shared" si="17"/>
        <v>163.201805555556</v>
      </c>
      <c r="H109" s="40">
        <f t="shared" si="17"/>
        <v>1185.75777777778</v>
      </c>
      <c r="I109" s="40">
        <f t="shared" si="17"/>
        <v>38.3</v>
      </c>
      <c r="J109" s="40">
        <f t="shared" si="17"/>
        <v>254.774444444444</v>
      </c>
      <c r="K109" s="40">
        <f t="shared" si="17"/>
        <v>173.939166666667</v>
      </c>
      <c r="L109" s="73">
        <f t="shared" si="17"/>
        <v>9.79805555555556</v>
      </c>
    </row>
    <row r="110" ht="69" customHeight="1" spans="2:12">
      <c r="B110" s="6" t="s">
        <v>97</v>
      </c>
      <c r="C110" s="7"/>
      <c r="D110" s="7"/>
      <c r="E110" s="7"/>
      <c r="F110" s="7"/>
      <c r="G110" s="7"/>
      <c r="H110" s="7"/>
      <c r="I110" s="7"/>
      <c r="J110" s="7"/>
      <c r="K110" s="7"/>
      <c r="L110" s="59"/>
    </row>
    <row r="111" customHeight="1" spans="2:12">
      <c r="B111" s="10" t="s">
        <v>2</v>
      </c>
      <c r="C111" s="10" t="s">
        <v>3</v>
      </c>
      <c r="D111" s="10" t="s">
        <v>4</v>
      </c>
      <c r="E111" s="45" t="s">
        <v>5</v>
      </c>
      <c r="F111" s="92"/>
      <c r="G111" s="93"/>
      <c r="H111" s="45" t="s">
        <v>6</v>
      </c>
      <c r="I111" s="62" t="s">
        <v>7</v>
      </c>
      <c r="J111" s="63" t="s">
        <v>8</v>
      </c>
      <c r="K111" s="63" t="s">
        <v>9</v>
      </c>
      <c r="L111" s="63" t="s">
        <v>10</v>
      </c>
    </row>
    <row r="112" ht="84.75" customHeight="1" spans="2:12">
      <c r="B112" s="9"/>
      <c r="C112" s="9"/>
      <c r="D112" s="9"/>
      <c r="E112" s="54" t="s">
        <v>11</v>
      </c>
      <c r="F112" s="54" t="s">
        <v>12</v>
      </c>
      <c r="G112" s="54" t="s">
        <v>13</v>
      </c>
      <c r="H112" s="55"/>
      <c r="I112" s="76"/>
      <c r="J112" s="77"/>
      <c r="K112" s="77"/>
      <c r="L112" s="77"/>
    </row>
    <row r="113" ht="57.75" customHeight="1" spans="2:12">
      <c r="B113" s="11" t="s">
        <v>14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64"/>
    </row>
    <row r="114" ht="43.5" customHeight="1" spans="2:12">
      <c r="B114" s="13" t="s">
        <v>53</v>
      </c>
      <c r="C114" s="14" t="s">
        <v>54</v>
      </c>
      <c r="D114" s="15">
        <v>250</v>
      </c>
      <c r="E114" s="46">
        <v>5.47</v>
      </c>
      <c r="F114" s="46">
        <v>0.31</v>
      </c>
      <c r="G114" s="46">
        <v>17.95</v>
      </c>
      <c r="H114" s="46">
        <v>150</v>
      </c>
      <c r="I114" s="49">
        <v>0.82</v>
      </c>
      <c r="J114" s="65">
        <v>163</v>
      </c>
      <c r="K114" s="52">
        <v>26.67</v>
      </c>
      <c r="L114" s="48">
        <v>0.65</v>
      </c>
    </row>
    <row r="115" ht="45" customHeight="1" spans="2:12">
      <c r="B115" s="16" t="s">
        <v>55</v>
      </c>
      <c r="C115" s="17" t="s">
        <v>56</v>
      </c>
      <c r="D115" s="16">
        <v>200</v>
      </c>
      <c r="E115" s="47">
        <v>16.94</v>
      </c>
      <c r="F115" s="47">
        <v>10.46</v>
      </c>
      <c r="G115" s="47">
        <v>25.73</v>
      </c>
      <c r="H115" s="47">
        <v>305.33</v>
      </c>
      <c r="I115" s="49">
        <v>6.02</v>
      </c>
      <c r="J115" s="69">
        <v>46.34</v>
      </c>
      <c r="K115" s="52">
        <v>54.04</v>
      </c>
      <c r="L115" s="48">
        <v>1.97</v>
      </c>
    </row>
    <row r="116" ht="45" customHeight="1" spans="2:12">
      <c r="B116" s="86" t="s">
        <v>25</v>
      </c>
      <c r="C116" s="36" t="s">
        <v>26</v>
      </c>
      <c r="D116" s="20">
        <v>45</v>
      </c>
      <c r="E116" s="57">
        <v>3.42</v>
      </c>
      <c r="F116" s="57">
        <v>0.36</v>
      </c>
      <c r="G116" s="57">
        <v>22.10625</v>
      </c>
      <c r="H116" s="57">
        <v>105.75</v>
      </c>
      <c r="I116" s="48">
        <v>0</v>
      </c>
      <c r="J116" s="65">
        <v>10.35</v>
      </c>
      <c r="K116" s="57">
        <v>14.85</v>
      </c>
      <c r="L116" s="48">
        <v>0.855</v>
      </c>
    </row>
    <row r="117" ht="45" customHeight="1" spans="2:12">
      <c r="B117" s="33" t="s">
        <v>27</v>
      </c>
      <c r="C117" s="17" t="s">
        <v>28</v>
      </c>
      <c r="D117" s="16">
        <v>25</v>
      </c>
      <c r="E117" s="47">
        <v>1.65</v>
      </c>
      <c r="F117" s="47">
        <v>3</v>
      </c>
      <c r="G117" s="47">
        <v>8.35</v>
      </c>
      <c r="H117" s="47">
        <v>43.5</v>
      </c>
      <c r="I117" s="52">
        <v>0</v>
      </c>
      <c r="J117" s="67">
        <v>8.25</v>
      </c>
      <c r="K117" s="52">
        <v>14.25</v>
      </c>
      <c r="L117" s="52">
        <v>1.125</v>
      </c>
    </row>
    <row r="118" ht="45" customHeight="1" spans="2:12">
      <c r="B118" s="16" t="s">
        <v>98</v>
      </c>
      <c r="C118" s="17" t="s">
        <v>99</v>
      </c>
      <c r="D118" s="16">
        <v>200</v>
      </c>
      <c r="E118" s="47">
        <v>0.122222222222222</v>
      </c>
      <c r="F118" s="47">
        <v>0.133333333333333</v>
      </c>
      <c r="G118" s="47">
        <v>27.8777777777778</v>
      </c>
      <c r="H118" s="47">
        <v>132.444444444444</v>
      </c>
      <c r="I118" s="49">
        <v>2.03333333333333</v>
      </c>
      <c r="J118" s="69">
        <v>12.7333333333333</v>
      </c>
      <c r="K118" s="52">
        <v>4.04444444444444</v>
      </c>
      <c r="L118" s="48">
        <v>0.6</v>
      </c>
    </row>
    <row r="119" ht="45.75" customHeight="1" spans="2:12">
      <c r="B119" s="16" t="s">
        <v>48</v>
      </c>
      <c r="C119" s="17" t="s">
        <v>100</v>
      </c>
      <c r="D119" s="16">
        <v>30</v>
      </c>
      <c r="E119" s="47">
        <v>1.5</v>
      </c>
      <c r="F119" s="47">
        <v>2.94</v>
      </c>
      <c r="G119" s="47">
        <v>22.32</v>
      </c>
      <c r="H119" s="47">
        <v>124.2</v>
      </c>
      <c r="I119" s="49">
        <v>0</v>
      </c>
      <c r="J119" s="69">
        <v>8.7</v>
      </c>
      <c r="K119" s="52">
        <v>6</v>
      </c>
      <c r="L119" s="48">
        <v>0.63</v>
      </c>
    </row>
    <row r="120" ht="50.25" customHeight="1" spans="2:12">
      <c r="B120" s="16"/>
      <c r="C120" s="37" t="s">
        <v>29</v>
      </c>
      <c r="D120" s="38">
        <f t="shared" ref="D120:L120" si="18">SUM(D114:D119)</f>
        <v>750</v>
      </c>
      <c r="E120" s="40">
        <f t="shared" si="18"/>
        <v>29.1022222222222</v>
      </c>
      <c r="F120" s="40">
        <f t="shared" si="18"/>
        <v>17.2033333333333</v>
      </c>
      <c r="G120" s="40">
        <f t="shared" si="18"/>
        <v>124.334027777778</v>
      </c>
      <c r="H120" s="40">
        <f t="shared" si="18"/>
        <v>861.224444444444</v>
      </c>
      <c r="I120" s="40">
        <f t="shared" si="18"/>
        <v>8.87333333333333</v>
      </c>
      <c r="J120" s="40">
        <f t="shared" si="18"/>
        <v>249.373333333333</v>
      </c>
      <c r="K120" s="40">
        <f t="shared" si="18"/>
        <v>119.854444444444</v>
      </c>
      <c r="L120" s="99">
        <f t="shared" si="18"/>
        <v>5.83</v>
      </c>
    </row>
    <row r="121" ht="64.5" customHeight="1" spans="2:12">
      <c r="B121" s="11" t="s">
        <v>30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64"/>
    </row>
    <row r="122" ht="45" customHeight="1" spans="2:12">
      <c r="B122" s="27" t="s">
        <v>62</v>
      </c>
      <c r="C122" s="26" t="s">
        <v>63</v>
      </c>
      <c r="D122" s="20">
        <v>60</v>
      </c>
      <c r="E122" s="57">
        <v>0.66</v>
      </c>
      <c r="F122" s="57">
        <v>0.12</v>
      </c>
      <c r="G122" s="57">
        <v>2.28</v>
      </c>
      <c r="H122" s="57">
        <v>13.2</v>
      </c>
      <c r="I122" s="57">
        <v>10.5</v>
      </c>
      <c r="J122" s="57">
        <v>8.4</v>
      </c>
      <c r="K122" s="52">
        <v>12</v>
      </c>
      <c r="L122" s="52">
        <v>0.54</v>
      </c>
    </row>
    <row r="123" ht="45" customHeight="1" spans="2:12">
      <c r="B123" s="20" t="s">
        <v>101</v>
      </c>
      <c r="C123" s="36" t="s">
        <v>102</v>
      </c>
      <c r="D123" s="20">
        <v>150</v>
      </c>
      <c r="E123" s="57">
        <f>14.35*150/200</f>
        <v>10.7625</v>
      </c>
      <c r="F123" s="57">
        <f>13.39*150/200</f>
        <v>10.0425</v>
      </c>
      <c r="G123" s="57">
        <f>20.26*150/200</f>
        <v>15.195</v>
      </c>
      <c r="H123" s="57">
        <f>248*150/200</f>
        <v>186</v>
      </c>
      <c r="I123" s="57">
        <f>12.94*150/200</f>
        <v>9.705</v>
      </c>
      <c r="J123" s="57">
        <f>42.05*150/200</f>
        <v>31.5375</v>
      </c>
      <c r="K123" s="79">
        <f>44.22*150/200</f>
        <v>33.165</v>
      </c>
      <c r="L123" s="52">
        <f>2.19*150/200</f>
        <v>1.6425</v>
      </c>
    </row>
    <row r="124" ht="45.75" customHeight="1" spans="2:12">
      <c r="B124" s="15" t="s">
        <v>27</v>
      </c>
      <c r="C124" s="14" t="s">
        <v>28</v>
      </c>
      <c r="D124" s="15">
        <v>30</v>
      </c>
      <c r="E124" s="46">
        <v>1.98</v>
      </c>
      <c r="F124" s="46">
        <v>0.36</v>
      </c>
      <c r="G124" s="46">
        <v>10.02</v>
      </c>
      <c r="H124" s="46">
        <v>52.2</v>
      </c>
      <c r="I124" s="46">
        <v>0</v>
      </c>
      <c r="J124" s="46">
        <v>9.9</v>
      </c>
      <c r="K124" s="90">
        <v>17.1</v>
      </c>
      <c r="L124" s="101">
        <v>1.35</v>
      </c>
    </row>
    <row r="125" ht="43.5" customHeight="1" spans="2:12">
      <c r="B125" s="20" t="s">
        <v>25</v>
      </c>
      <c r="C125" s="17" t="s">
        <v>26</v>
      </c>
      <c r="D125" s="16">
        <v>30</v>
      </c>
      <c r="E125" s="47">
        <v>2.28</v>
      </c>
      <c r="F125" s="47">
        <v>0.24</v>
      </c>
      <c r="G125" s="47">
        <v>14.76</v>
      </c>
      <c r="H125" s="47">
        <v>70.5</v>
      </c>
      <c r="I125" s="47">
        <v>0</v>
      </c>
      <c r="J125" s="47">
        <v>6.9</v>
      </c>
      <c r="K125" s="52">
        <v>9.9</v>
      </c>
      <c r="L125" s="52">
        <v>0.57</v>
      </c>
    </row>
    <row r="126" ht="45" customHeight="1" spans="2:12">
      <c r="B126" s="20" t="s">
        <v>23</v>
      </c>
      <c r="C126" s="36" t="s">
        <v>24</v>
      </c>
      <c r="D126" s="20">
        <v>180</v>
      </c>
      <c r="E126" s="57">
        <v>0.9</v>
      </c>
      <c r="F126" s="57">
        <v>0.18</v>
      </c>
      <c r="G126" s="57">
        <v>18.18</v>
      </c>
      <c r="H126" s="57">
        <v>82.8</v>
      </c>
      <c r="I126" s="57">
        <v>3.6</v>
      </c>
      <c r="J126" s="57">
        <v>12.6</v>
      </c>
      <c r="K126" s="79">
        <v>7.2</v>
      </c>
      <c r="L126" s="102">
        <v>2.52</v>
      </c>
    </row>
    <row r="127" ht="47.25" customHeight="1" spans="2:13">
      <c r="B127" s="20"/>
      <c r="C127" s="21" t="s">
        <v>35</v>
      </c>
      <c r="D127" s="22">
        <f t="shared" ref="D127:L127" si="19">SUM(D122:D126)</f>
        <v>450</v>
      </c>
      <c r="E127" s="50">
        <f t="shared" si="19"/>
        <v>16.5825</v>
      </c>
      <c r="F127" s="50">
        <f t="shared" si="19"/>
        <v>10.9425</v>
      </c>
      <c r="G127" s="50">
        <f t="shared" si="19"/>
        <v>60.435</v>
      </c>
      <c r="H127" s="50">
        <f t="shared" si="19"/>
        <v>404.7</v>
      </c>
      <c r="I127" s="50">
        <f t="shared" si="19"/>
        <v>23.805</v>
      </c>
      <c r="J127" s="50">
        <f t="shared" si="19"/>
        <v>69.3375</v>
      </c>
      <c r="K127" s="50">
        <f t="shared" si="19"/>
        <v>79.365</v>
      </c>
      <c r="L127" s="73">
        <f t="shared" si="19"/>
        <v>6.6225</v>
      </c>
      <c r="M127" s="103"/>
    </row>
    <row r="128" ht="49.5" customHeight="1" spans="2:13">
      <c r="B128" s="20"/>
      <c r="C128" s="21" t="s">
        <v>36</v>
      </c>
      <c r="D128" s="22">
        <f t="shared" ref="D128:L128" si="20">D120+D127</f>
        <v>1200</v>
      </c>
      <c r="E128" s="50">
        <f t="shared" si="20"/>
        <v>45.6847222222222</v>
      </c>
      <c r="F128" s="50">
        <f t="shared" si="20"/>
        <v>28.1458333333333</v>
      </c>
      <c r="G128" s="50">
        <f t="shared" si="20"/>
        <v>184.769027777778</v>
      </c>
      <c r="H128" s="50">
        <f t="shared" si="20"/>
        <v>1265.92444444444</v>
      </c>
      <c r="I128" s="50">
        <f t="shared" si="20"/>
        <v>32.6783333333333</v>
      </c>
      <c r="J128" s="50">
        <f t="shared" si="20"/>
        <v>318.710833333333</v>
      </c>
      <c r="K128" s="50">
        <f t="shared" si="20"/>
        <v>199.219444444444</v>
      </c>
      <c r="L128" s="73">
        <f t="shared" si="20"/>
        <v>12.4525</v>
      </c>
      <c r="M128" s="103"/>
    </row>
    <row r="129" ht="58.5" customHeight="1" spans="2:12">
      <c r="B129" s="6" t="s">
        <v>103</v>
      </c>
      <c r="C129" s="7"/>
      <c r="D129" s="7"/>
      <c r="E129" s="7"/>
      <c r="F129" s="7"/>
      <c r="G129" s="7"/>
      <c r="H129" s="7"/>
      <c r="I129" s="7"/>
      <c r="J129" s="7"/>
      <c r="K129" s="7"/>
      <c r="L129" s="59"/>
    </row>
    <row r="130" customHeight="1" spans="2:12">
      <c r="B130" s="8" t="s">
        <v>2</v>
      </c>
      <c r="C130" s="8" t="s">
        <v>3</v>
      </c>
      <c r="D130" s="8" t="s">
        <v>4</v>
      </c>
      <c r="E130" s="42" t="s">
        <v>5</v>
      </c>
      <c r="F130" s="43"/>
      <c r="G130" s="44"/>
      <c r="H130" s="42" t="s">
        <v>6</v>
      </c>
      <c r="I130" s="60" t="s">
        <v>7</v>
      </c>
      <c r="J130" s="61" t="s">
        <v>8</v>
      </c>
      <c r="K130" s="61" t="s">
        <v>9</v>
      </c>
      <c r="L130" s="61" t="s">
        <v>10</v>
      </c>
    </row>
    <row r="131" ht="78.75" customHeight="1" spans="2:12">
      <c r="B131" s="9"/>
      <c r="C131" s="9"/>
      <c r="D131" s="9"/>
      <c r="E131" s="54" t="s">
        <v>11</v>
      </c>
      <c r="F131" s="54" t="s">
        <v>12</v>
      </c>
      <c r="G131" s="54" t="s">
        <v>13</v>
      </c>
      <c r="H131" s="55"/>
      <c r="I131" s="76"/>
      <c r="J131" s="77"/>
      <c r="K131" s="77"/>
      <c r="L131" s="77"/>
    </row>
    <row r="132" ht="56.25" customHeight="1" spans="2:12">
      <c r="B132" s="11" t="s">
        <v>14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64"/>
    </row>
    <row r="133" ht="46.5" customHeight="1" spans="2:12">
      <c r="B133" s="104" t="s">
        <v>75</v>
      </c>
      <c r="C133" s="17" t="s">
        <v>76</v>
      </c>
      <c r="D133" s="16">
        <v>60</v>
      </c>
      <c r="E133" s="46">
        <v>0.96</v>
      </c>
      <c r="F133" s="46">
        <v>3.78</v>
      </c>
      <c r="G133" s="46">
        <v>4.44</v>
      </c>
      <c r="H133" s="46">
        <v>54.48</v>
      </c>
      <c r="I133" s="49">
        <v>10.2</v>
      </c>
      <c r="J133" s="78">
        <v>12.6</v>
      </c>
      <c r="K133" s="70">
        <v>3.12</v>
      </c>
      <c r="L133" s="49">
        <v>0.06</v>
      </c>
    </row>
    <row r="134" ht="46.5" customHeight="1" spans="2:12">
      <c r="B134" s="32" t="s">
        <v>77</v>
      </c>
      <c r="C134" s="17" t="s">
        <v>78</v>
      </c>
      <c r="D134" s="16">
        <v>200</v>
      </c>
      <c r="E134" s="47">
        <v>1.98</v>
      </c>
      <c r="F134" s="47">
        <v>3.51</v>
      </c>
      <c r="G134" s="47">
        <v>13.74</v>
      </c>
      <c r="H134" s="47">
        <v>95.14</v>
      </c>
      <c r="I134" s="49">
        <v>13.42</v>
      </c>
      <c r="J134" s="69">
        <v>20.31</v>
      </c>
      <c r="K134" s="79">
        <v>21.25</v>
      </c>
      <c r="L134" s="48">
        <v>0.8</v>
      </c>
    </row>
    <row r="135" ht="45" customHeight="1" spans="2:12">
      <c r="B135" s="16" t="s">
        <v>104</v>
      </c>
      <c r="C135" s="17" t="s">
        <v>105</v>
      </c>
      <c r="D135" s="16">
        <v>100</v>
      </c>
      <c r="E135" s="47">
        <v>8.51</v>
      </c>
      <c r="F135" s="47">
        <v>9.31</v>
      </c>
      <c r="G135" s="47">
        <v>9.005</v>
      </c>
      <c r="H135" s="47">
        <v>210.36</v>
      </c>
      <c r="I135" s="49">
        <v>29.58</v>
      </c>
      <c r="J135" s="69">
        <v>18.45</v>
      </c>
      <c r="K135" s="52">
        <v>23.735</v>
      </c>
      <c r="L135" s="48">
        <v>1.24</v>
      </c>
    </row>
    <row r="136" ht="45" customHeight="1" spans="2:12">
      <c r="B136" s="20" t="s">
        <v>68</v>
      </c>
      <c r="C136" s="19" t="s">
        <v>69</v>
      </c>
      <c r="D136" s="18">
        <v>150</v>
      </c>
      <c r="E136" s="49">
        <v>3.25</v>
      </c>
      <c r="F136" s="49">
        <v>2.88</v>
      </c>
      <c r="G136" s="49">
        <v>28.99</v>
      </c>
      <c r="H136" s="47">
        <v>189.56</v>
      </c>
      <c r="I136" s="48">
        <v>25.95</v>
      </c>
      <c r="J136" s="65">
        <v>145.59</v>
      </c>
      <c r="K136" s="52">
        <v>32.99</v>
      </c>
      <c r="L136" s="48">
        <v>1.22</v>
      </c>
    </row>
    <row r="137" ht="45" customHeight="1" spans="2:12">
      <c r="B137" s="20" t="s">
        <v>25</v>
      </c>
      <c r="C137" s="19" t="s">
        <v>26</v>
      </c>
      <c r="D137" s="18">
        <v>45</v>
      </c>
      <c r="E137" s="49">
        <v>3.42</v>
      </c>
      <c r="F137" s="49">
        <v>0.36</v>
      </c>
      <c r="G137" s="49">
        <v>22.10625</v>
      </c>
      <c r="H137" s="47">
        <v>105.75</v>
      </c>
      <c r="I137" s="48">
        <v>0</v>
      </c>
      <c r="J137" s="65">
        <v>10.35</v>
      </c>
      <c r="K137" s="52">
        <v>14.85</v>
      </c>
      <c r="L137" s="48">
        <v>0.855</v>
      </c>
    </row>
    <row r="138" ht="45" customHeight="1" spans="2:12">
      <c r="B138" s="20" t="s">
        <v>27</v>
      </c>
      <c r="C138" s="19" t="s">
        <v>28</v>
      </c>
      <c r="D138" s="18">
        <v>25</v>
      </c>
      <c r="E138" s="49">
        <v>1.65</v>
      </c>
      <c r="F138" s="49">
        <v>3</v>
      </c>
      <c r="G138" s="49">
        <v>8.35</v>
      </c>
      <c r="H138" s="47">
        <v>43.5</v>
      </c>
      <c r="I138" s="48">
        <v>0</v>
      </c>
      <c r="J138" s="65">
        <v>8.25</v>
      </c>
      <c r="K138" s="52">
        <v>14.25</v>
      </c>
      <c r="L138" s="48">
        <v>1.125</v>
      </c>
    </row>
    <row r="139" ht="45" customHeight="1" spans="2:12">
      <c r="B139" s="20" t="s">
        <v>44</v>
      </c>
      <c r="C139" s="19" t="s">
        <v>45</v>
      </c>
      <c r="D139" s="18">
        <v>180</v>
      </c>
      <c r="E139" s="49">
        <v>1.04</v>
      </c>
      <c r="F139" s="49">
        <v>0.27</v>
      </c>
      <c r="G139" s="49">
        <v>42.53</v>
      </c>
      <c r="H139" s="47">
        <v>176.74</v>
      </c>
      <c r="I139" s="48">
        <v>0.72</v>
      </c>
      <c r="J139" s="65">
        <v>5.26</v>
      </c>
      <c r="K139" s="52">
        <v>30.03</v>
      </c>
      <c r="L139" s="48">
        <v>0.86</v>
      </c>
    </row>
    <row r="140" ht="45" customHeight="1" spans="2:12">
      <c r="B140" s="20" t="s">
        <v>46</v>
      </c>
      <c r="C140" s="19" t="s">
        <v>47</v>
      </c>
      <c r="D140" s="18">
        <v>100</v>
      </c>
      <c r="E140" s="49">
        <v>0.4</v>
      </c>
      <c r="F140" s="49">
        <v>0.4</v>
      </c>
      <c r="G140" s="49">
        <v>9.8</v>
      </c>
      <c r="H140" s="47">
        <v>47</v>
      </c>
      <c r="I140" s="48">
        <v>10</v>
      </c>
      <c r="J140" s="65">
        <v>16</v>
      </c>
      <c r="K140" s="52">
        <v>9</v>
      </c>
      <c r="L140" s="48">
        <v>2.2</v>
      </c>
    </row>
    <row r="141" ht="52.5" customHeight="1" spans="2:12">
      <c r="B141" s="16"/>
      <c r="C141" s="37" t="s">
        <v>29</v>
      </c>
      <c r="D141" s="38">
        <f t="shared" ref="D141:L141" si="21">SUM(D133:D140)</f>
        <v>860</v>
      </c>
      <c r="E141" s="40">
        <f t="shared" si="21"/>
        <v>21.21</v>
      </c>
      <c r="F141" s="40">
        <f t="shared" si="21"/>
        <v>23.51</v>
      </c>
      <c r="G141" s="40">
        <f t="shared" si="21"/>
        <v>138.96125</v>
      </c>
      <c r="H141" s="40">
        <f t="shared" si="21"/>
        <v>922.53</v>
      </c>
      <c r="I141" s="73">
        <f t="shared" si="21"/>
        <v>89.87</v>
      </c>
      <c r="J141" s="98">
        <f t="shared" si="21"/>
        <v>236.81</v>
      </c>
      <c r="K141" s="99">
        <f t="shared" si="21"/>
        <v>149.225</v>
      </c>
      <c r="L141" s="73">
        <f t="shared" si="21"/>
        <v>8.36</v>
      </c>
    </row>
    <row r="142" ht="61.5" customHeight="1" spans="2:12">
      <c r="B142" s="11" t="s">
        <v>30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64"/>
    </row>
    <row r="143" ht="47.25" customHeight="1" spans="2:12">
      <c r="B143" s="20" t="s">
        <v>106</v>
      </c>
      <c r="C143" s="17" t="s">
        <v>107</v>
      </c>
      <c r="D143" s="16">
        <v>200</v>
      </c>
      <c r="E143" s="47">
        <v>5.02</v>
      </c>
      <c r="F143" s="47">
        <v>13.6</v>
      </c>
      <c r="G143" s="47">
        <v>55.76</v>
      </c>
      <c r="H143" s="47">
        <v>368</v>
      </c>
      <c r="I143" s="47">
        <v>1.08</v>
      </c>
      <c r="J143" s="47">
        <v>55.36</v>
      </c>
      <c r="K143" s="52">
        <v>53.22</v>
      </c>
      <c r="L143" s="52">
        <v>1.66</v>
      </c>
    </row>
    <row r="144" ht="48.75" customHeight="1" spans="2:12">
      <c r="B144" s="20" t="s">
        <v>108</v>
      </c>
      <c r="C144" s="17" t="s">
        <v>109</v>
      </c>
      <c r="D144" s="16">
        <v>10</v>
      </c>
      <c r="E144" s="47">
        <v>2.05</v>
      </c>
      <c r="F144" s="47">
        <v>2.3</v>
      </c>
      <c r="G144" s="47">
        <v>0.23</v>
      </c>
      <c r="H144" s="47">
        <v>29.67</v>
      </c>
      <c r="I144" s="47">
        <v>0.06</v>
      </c>
      <c r="J144" s="47">
        <v>70</v>
      </c>
      <c r="K144" s="79">
        <v>3.3</v>
      </c>
      <c r="L144" s="52">
        <v>0.08</v>
      </c>
    </row>
    <row r="145" ht="51.75" customHeight="1" spans="2:12">
      <c r="B145" s="20" t="s">
        <v>25</v>
      </c>
      <c r="C145" s="17" t="s">
        <v>26</v>
      </c>
      <c r="D145" s="16">
        <v>30</v>
      </c>
      <c r="E145" s="47">
        <v>2.28</v>
      </c>
      <c r="F145" s="47">
        <v>0.24</v>
      </c>
      <c r="G145" s="47">
        <v>14.76</v>
      </c>
      <c r="H145" s="47">
        <v>70.5</v>
      </c>
      <c r="I145" s="47">
        <v>0</v>
      </c>
      <c r="J145" s="47">
        <v>6.9</v>
      </c>
      <c r="K145" s="79">
        <v>9.9</v>
      </c>
      <c r="L145" s="52">
        <v>0.57</v>
      </c>
    </row>
    <row r="146" ht="48.75" customHeight="1" spans="2:12">
      <c r="B146" s="20" t="s">
        <v>110</v>
      </c>
      <c r="C146" s="17" t="s">
        <v>111</v>
      </c>
      <c r="D146" s="16">
        <v>180</v>
      </c>
      <c r="E146" s="47">
        <v>5.8</v>
      </c>
      <c r="F146" s="47">
        <v>5</v>
      </c>
      <c r="G146" s="47">
        <v>8</v>
      </c>
      <c r="H146" s="47">
        <v>106</v>
      </c>
      <c r="I146" s="47">
        <v>1.4</v>
      </c>
      <c r="J146" s="47">
        <v>240</v>
      </c>
      <c r="K146" s="79">
        <v>28</v>
      </c>
      <c r="L146" s="52">
        <v>0.2</v>
      </c>
    </row>
    <row r="147" ht="51.75" customHeight="1" spans="2:12">
      <c r="B147" s="25" t="s">
        <v>46</v>
      </c>
      <c r="C147" s="17" t="s">
        <v>47</v>
      </c>
      <c r="D147" s="16">
        <v>100</v>
      </c>
      <c r="E147" s="47">
        <v>0.4</v>
      </c>
      <c r="F147" s="47">
        <v>0.4</v>
      </c>
      <c r="G147" s="47">
        <v>9.8</v>
      </c>
      <c r="H147" s="47">
        <v>47</v>
      </c>
      <c r="I147" s="47">
        <v>10</v>
      </c>
      <c r="J147" s="47">
        <v>16</v>
      </c>
      <c r="K147" s="79">
        <v>9</v>
      </c>
      <c r="L147" s="52">
        <v>2.2</v>
      </c>
    </row>
    <row r="148" ht="62.25" customHeight="1" spans="2:12">
      <c r="B148" s="25"/>
      <c r="C148" s="21" t="s">
        <v>35</v>
      </c>
      <c r="D148" s="22">
        <f>SUM(D143:D147)</f>
        <v>520</v>
      </c>
      <c r="E148" s="22">
        <f t="shared" ref="E148:L148" si="22">SUM(E143:E147)</f>
        <v>15.55</v>
      </c>
      <c r="F148" s="22">
        <f t="shared" si="22"/>
        <v>21.54</v>
      </c>
      <c r="G148" s="22">
        <f t="shared" si="22"/>
        <v>88.55</v>
      </c>
      <c r="H148" s="22">
        <f t="shared" si="22"/>
        <v>621.17</v>
      </c>
      <c r="I148" s="22">
        <f t="shared" si="22"/>
        <v>12.54</v>
      </c>
      <c r="J148" s="22">
        <f t="shared" si="22"/>
        <v>388.26</v>
      </c>
      <c r="K148" s="22">
        <f t="shared" si="22"/>
        <v>103.42</v>
      </c>
      <c r="L148" s="22">
        <f t="shared" si="22"/>
        <v>4.71</v>
      </c>
    </row>
    <row r="149" ht="66" customHeight="1" spans="2:12">
      <c r="B149" s="20"/>
      <c r="C149" s="21" t="s">
        <v>36</v>
      </c>
      <c r="D149" s="22">
        <f t="shared" ref="D149:L149" si="23">D141+D148</f>
        <v>1380</v>
      </c>
      <c r="E149" s="50">
        <f t="shared" si="23"/>
        <v>36.76</v>
      </c>
      <c r="F149" s="50">
        <f t="shared" si="23"/>
        <v>45.05</v>
      </c>
      <c r="G149" s="50">
        <f t="shared" si="23"/>
        <v>227.51125</v>
      </c>
      <c r="H149" s="50">
        <f t="shared" si="23"/>
        <v>1543.7</v>
      </c>
      <c r="I149" s="50">
        <f t="shared" si="23"/>
        <v>102.41</v>
      </c>
      <c r="J149" s="50">
        <f t="shared" si="23"/>
        <v>625.07</v>
      </c>
      <c r="K149" s="50">
        <f t="shared" si="23"/>
        <v>252.645</v>
      </c>
      <c r="L149" s="73">
        <f t="shared" si="23"/>
        <v>13.07</v>
      </c>
    </row>
    <row r="150" ht="60.75" customHeight="1" spans="2:12">
      <c r="B150" s="6" t="s">
        <v>112</v>
      </c>
      <c r="C150" s="7"/>
      <c r="D150" s="7"/>
      <c r="E150" s="7"/>
      <c r="F150" s="7"/>
      <c r="G150" s="7"/>
      <c r="H150" s="7"/>
      <c r="I150" s="7"/>
      <c r="J150" s="7"/>
      <c r="K150" s="7"/>
      <c r="L150" s="59"/>
    </row>
    <row r="151" customHeight="1" spans="2:12">
      <c r="B151" s="10" t="s">
        <v>2</v>
      </c>
      <c r="C151" s="10" t="s">
        <v>3</v>
      </c>
      <c r="D151" s="10" t="s">
        <v>4</v>
      </c>
      <c r="E151" s="45" t="s">
        <v>5</v>
      </c>
      <c r="F151" s="92"/>
      <c r="G151" s="93"/>
      <c r="H151" s="45" t="s">
        <v>6</v>
      </c>
      <c r="I151" s="62" t="s">
        <v>7</v>
      </c>
      <c r="J151" s="63" t="s">
        <v>8</v>
      </c>
      <c r="K151" s="63" t="s">
        <v>9</v>
      </c>
      <c r="L151" s="63" t="s">
        <v>10</v>
      </c>
    </row>
    <row r="152" ht="71.25" customHeight="1" spans="2:12">
      <c r="B152" s="9"/>
      <c r="C152" s="9"/>
      <c r="D152" s="9"/>
      <c r="E152" s="54" t="s">
        <v>11</v>
      </c>
      <c r="F152" s="54" t="s">
        <v>12</v>
      </c>
      <c r="G152" s="54" t="s">
        <v>13</v>
      </c>
      <c r="H152" s="55"/>
      <c r="I152" s="76"/>
      <c r="J152" s="77"/>
      <c r="K152" s="77"/>
      <c r="L152" s="77"/>
    </row>
    <row r="153" ht="51" customHeight="1" spans="2:12">
      <c r="B153" s="11" t="s">
        <v>14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64"/>
    </row>
    <row r="154" ht="50.25" customHeight="1" spans="2:12">
      <c r="B154" s="16" t="s">
        <v>113</v>
      </c>
      <c r="C154" s="17" t="s">
        <v>114</v>
      </c>
      <c r="D154" s="16">
        <v>60</v>
      </c>
      <c r="E154" s="47">
        <v>0.8</v>
      </c>
      <c r="F154" s="47">
        <v>0.1</v>
      </c>
      <c r="G154" s="47">
        <v>4.1</v>
      </c>
      <c r="H154" s="47">
        <v>20.3</v>
      </c>
      <c r="I154" s="49">
        <v>3</v>
      </c>
      <c r="J154" s="69">
        <v>16</v>
      </c>
      <c r="K154" s="49">
        <v>23</v>
      </c>
      <c r="L154" s="49">
        <v>0.42</v>
      </c>
    </row>
    <row r="155" ht="49.5" customHeight="1" spans="2:12">
      <c r="B155" s="27" t="s">
        <v>40</v>
      </c>
      <c r="C155" s="17" t="s">
        <v>115</v>
      </c>
      <c r="D155" s="16">
        <v>200</v>
      </c>
      <c r="E155" s="47">
        <v>4.1</v>
      </c>
      <c r="F155" s="47">
        <v>8.9</v>
      </c>
      <c r="G155" s="47">
        <v>22.84</v>
      </c>
      <c r="H155" s="47">
        <v>158</v>
      </c>
      <c r="I155" s="49">
        <v>3.75</v>
      </c>
      <c r="J155" s="69">
        <v>24.37</v>
      </c>
      <c r="K155" s="79">
        <v>22.94</v>
      </c>
      <c r="L155" s="48">
        <v>1.72</v>
      </c>
    </row>
    <row r="156" ht="46.5" customHeight="1" spans="2:12">
      <c r="B156" s="18" t="s">
        <v>116</v>
      </c>
      <c r="C156" s="19" t="s">
        <v>117</v>
      </c>
      <c r="D156" s="18">
        <v>200</v>
      </c>
      <c r="E156" s="49">
        <v>22.27</v>
      </c>
      <c r="F156" s="49">
        <v>15.17</v>
      </c>
      <c r="G156" s="49">
        <v>70.22</v>
      </c>
      <c r="H156" s="48">
        <v>358.23</v>
      </c>
      <c r="I156" s="48">
        <v>2.62</v>
      </c>
      <c r="J156" s="65">
        <v>204.7</v>
      </c>
      <c r="K156" s="52">
        <v>39.4</v>
      </c>
      <c r="L156" s="48">
        <v>1.35</v>
      </c>
    </row>
    <row r="157" ht="46.5" customHeight="1" spans="2:12">
      <c r="B157" s="33" t="s">
        <v>25</v>
      </c>
      <c r="C157" s="17" t="s">
        <v>26</v>
      </c>
      <c r="D157" s="16">
        <v>45</v>
      </c>
      <c r="E157" s="47">
        <v>3.42</v>
      </c>
      <c r="F157" s="47">
        <v>0.36</v>
      </c>
      <c r="G157" s="47">
        <v>22.10625</v>
      </c>
      <c r="H157" s="47">
        <v>105.75</v>
      </c>
      <c r="I157" s="52">
        <v>0</v>
      </c>
      <c r="J157" s="67">
        <v>10.35</v>
      </c>
      <c r="K157" s="52">
        <v>14.85</v>
      </c>
      <c r="L157" s="52">
        <v>0.855</v>
      </c>
    </row>
    <row r="158" ht="46.5" customHeight="1" spans="2:12">
      <c r="B158" s="33" t="s">
        <v>27</v>
      </c>
      <c r="C158" s="17" t="s">
        <v>28</v>
      </c>
      <c r="D158" s="16">
        <v>25</v>
      </c>
      <c r="E158" s="47">
        <v>1.65</v>
      </c>
      <c r="F158" s="47">
        <v>3</v>
      </c>
      <c r="G158" s="47">
        <v>8.35</v>
      </c>
      <c r="H158" s="47">
        <v>43.5</v>
      </c>
      <c r="I158" s="52">
        <v>0</v>
      </c>
      <c r="J158" s="67">
        <v>8.25</v>
      </c>
      <c r="K158" s="52">
        <v>14.25</v>
      </c>
      <c r="L158" s="52">
        <v>1.125</v>
      </c>
    </row>
    <row r="159" ht="51.75" customHeight="1" spans="2:12">
      <c r="B159" s="33" t="s">
        <v>23</v>
      </c>
      <c r="C159" s="17" t="s">
        <v>24</v>
      </c>
      <c r="D159" s="16">
        <v>180</v>
      </c>
      <c r="E159" s="47">
        <v>0.9</v>
      </c>
      <c r="F159" s="47">
        <v>0.18</v>
      </c>
      <c r="G159" s="47">
        <v>18.18</v>
      </c>
      <c r="H159" s="47">
        <v>82.8</v>
      </c>
      <c r="I159" s="52">
        <v>3.6</v>
      </c>
      <c r="J159" s="67">
        <v>12.6</v>
      </c>
      <c r="K159" s="52">
        <v>7.2</v>
      </c>
      <c r="L159" s="52">
        <v>2.52</v>
      </c>
    </row>
    <row r="160" ht="52.5" customHeight="1" spans="2:12">
      <c r="B160" s="20"/>
      <c r="C160" s="21" t="s">
        <v>29</v>
      </c>
      <c r="D160" s="22">
        <f t="shared" ref="D160:L160" si="24">SUM(D154:D159)</f>
        <v>710</v>
      </c>
      <c r="E160" s="50">
        <f t="shared" si="24"/>
        <v>33.14</v>
      </c>
      <c r="F160" s="50">
        <f t="shared" si="24"/>
        <v>27.71</v>
      </c>
      <c r="G160" s="112">
        <f t="shared" si="24"/>
        <v>145.79625</v>
      </c>
      <c r="H160" s="112">
        <f t="shared" si="24"/>
        <v>768.58</v>
      </c>
      <c r="I160" s="22">
        <f t="shared" si="24"/>
        <v>12.97</v>
      </c>
      <c r="J160" s="50">
        <f t="shared" si="24"/>
        <v>276.27</v>
      </c>
      <c r="K160" s="50">
        <f t="shared" si="24"/>
        <v>121.64</v>
      </c>
      <c r="L160" s="117">
        <f t="shared" si="24"/>
        <v>7.99</v>
      </c>
    </row>
    <row r="161" ht="57.75" customHeight="1" spans="2:12">
      <c r="B161" s="11" t="s">
        <v>30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64"/>
    </row>
    <row r="162" ht="45" customHeight="1" spans="2:12">
      <c r="B162" s="23" t="s">
        <v>81</v>
      </c>
      <c r="C162" s="24" t="s">
        <v>82</v>
      </c>
      <c r="D162" s="25">
        <v>200</v>
      </c>
      <c r="E162" s="51">
        <f>11.5*200/250</f>
        <v>9.2</v>
      </c>
      <c r="F162" s="51">
        <f>12.58*200/250</f>
        <v>10.064</v>
      </c>
      <c r="G162" s="51">
        <f>39.29*200/250</f>
        <v>31.432</v>
      </c>
      <c r="H162" s="51">
        <f>324.94*200/250</f>
        <v>259.952</v>
      </c>
      <c r="I162" s="51">
        <f>4.2*250/200</f>
        <v>5.25</v>
      </c>
      <c r="J162" s="51">
        <f>173.79*200/250</f>
        <v>139.032</v>
      </c>
      <c r="K162" s="48">
        <f>67.33*200/250</f>
        <v>53.864</v>
      </c>
      <c r="L162" s="75">
        <f>1.56*200/250</f>
        <v>1.248</v>
      </c>
    </row>
    <row r="163" ht="45" customHeight="1" spans="2:12">
      <c r="B163" s="23" t="s">
        <v>83</v>
      </c>
      <c r="C163" s="24" t="s">
        <v>84</v>
      </c>
      <c r="D163" s="25">
        <v>10</v>
      </c>
      <c r="E163" s="51">
        <v>0.05</v>
      </c>
      <c r="F163" s="51">
        <v>8.25</v>
      </c>
      <c r="G163" s="51">
        <v>0.08</v>
      </c>
      <c r="H163" s="51">
        <v>74.8</v>
      </c>
      <c r="I163" s="51">
        <v>0</v>
      </c>
      <c r="J163" s="51">
        <v>2.4</v>
      </c>
      <c r="K163" s="48">
        <v>0.05</v>
      </c>
      <c r="L163" s="75">
        <v>0.02</v>
      </c>
    </row>
    <row r="164" ht="45" customHeight="1" spans="2:12">
      <c r="B164" s="23" t="s">
        <v>48</v>
      </c>
      <c r="C164" s="24" t="s">
        <v>85</v>
      </c>
      <c r="D164" s="25">
        <v>20</v>
      </c>
      <c r="E164" s="51">
        <v>1.54</v>
      </c>
      <c r="F164" s="51">
        <v>0.6</v>
      </c>
      <c r="G164" s="51">
        <v>10.02</v>
      </c>
      <c r="H164" s="51">
        <v>51.8</v>
      </c>
      <c r="I164" s="51">
        <v>0</v>
      </c>
      <c r="J164" s="51">
        <v>4.4</v>
      </c>
      <c r="K164" s="48">
        <v>6.6</v>
      </c>
      <c r="L164" s="75">
        <v>0.4</v>
      </c>
    </row>
    <row r="165" ht="47.25" customHeight="1" spans="2:12">
      <c r="B165" s="20" t="s">
        <v>50</v>
      </c>
      <c r="C165" s="26" t="s">
        <v>51</v>
      </c>
      <c r="D165" s="27">
        <v>200</v>
      </c>
      <c r="E165" s="52">
        <v>3.58</v>
      </c>
      <c r="F165" s="52">
        <v>2.58</v>
      </c>
      <c r="G165" s="52">
        <v>14.71</v>
      </c>
      <c r="H165" s="52">
        <v>100.06</v>
      </c>
      <c r="I165" s="57">
        <v>1.17</v>
      </c>
      <c r="J165" s="57">
        <v>123.42</v>
      </c>
      <c r="K165" s="52">
        <v>29.6</v>
      </c>
      <c r="L165" s="52">
        <v>1</v>
      </c>
    </row>
    <row r="166" ht="47.25" customHeight="1" spans="2:12">
      <c r="B166" s="25" t="s">
        <v>48</v>
      </c>
      <c r="C166" s="24" t="s">
        <v>100</v>
      </c>
      <c r="D166" s="25">
        <v>20</v>
      </c>
      <c r="E166" s="90">
        <v>1.5</v>
      </c>
      <c r="F166" s="90">
        <v>1.96</v>
      </c>
      <c r="G166" s="90">
        <v>14.88</v>
      </c>
      <c r="H166" s="90">
        <v>82.8</v>
      </c>
      <c r="I166" s="48">
        <v>0</v>
      </c>
      <c r="J166" s="118">
        <v>5.8</v>
      </c>
      <c r="K166" s="90">
        <v>4</v>
      </c>
      <c r="L166" s="101">
        <v>0.42</v>
      </c>
    </row>
    <row r="167" ht="48.75" customHeight="1" spans="2:12">
      <c r="B167" s="25"/>
      <c r="C167" s="28" t="s">
        <v>35</v>
      </c>
      <c r="D167" s="39">
        <f>SUM(D162:D166)</f>
        <v>450</v>
      </c>
      <c r="E167" s="53">
        <f>SUM(E162:E166)</f>
        <v>15.87</v>
      </c>
      <c r="F167" s="53">
        <f>SUM(F162:F166)</f>
        <v>23.454</v>
      </c>
      <c r="G167" s="53">
        <f>SUM(G162:G166)</f>
        <v>71.122</v>
      </c>
      <c r="H167" s="53">
        <f t="shared" ref="H167:L167" si="25">SUM(H162:H166)</f>
        <v>569.412</v>
      </c>
      <c r="I167" s="53">
        <f t="shared" si="25"/>
        <v>6.42</v>
      </c>
      <c r="J167" s="53">
        <f t="shared" si="25"/>
        <v>275.052</v>
      </c>
      <c r="K167" s="53">
        <f t="shared" si="25"/>
        <v>94.114</v>
      </c>
      <c r="L167" s="53">
        <f t="shared" si="25"/>
        <v>3.088</v>
      </c>
    </row>
    <row r="168" ht="60.75" customHeight="1" spans="2:12">
      <c r="B168" s="20"/>
      <c r="C168" s="21" t="s">
        <v>36</v>
      </c>
      <c r="D168" s="22">
        <f t="shared" ref="D168:L168" si="26">D160+D167</f>
        <v>1160</v>
      </c>
      <c r="E168" s="50">
        <f t="shared" si="26"/>
        <v>49.01</v>
      </c>
      <c r="F168" s="50">
        <f t="shared" si="26"/>
        <v>51.164</v>
      </c>
      <c r="G168" s="50">
        <f t="shared" si="26"/>
        <v>216.91825</v>
      </c>
      <c r="H168" s="50">
        <f t="shared" si="26"/>
        <v>1337.992</v>
      </c>
      <c r="I168" s="117">
        <f t="shared" si="26"/>
        <v>19.39</v>
      </c>
      <c r="J168" s="72">
        <f t="shared" si="26"/>
        <v>551.322</v>
      </c>
      <c r="K168" s="50">
        <f t="shared" si="26"/>
        <v>215.754</v>
      </c>
      <c r="L168" s="73">
        <f t="shared" si="26"/>
        <v>11.078</v>
      </c>
    </row>
    <row r="169" ht="64.5" customHeight="1" spans="2:12">
      <c r="B169" s="6" t="s">
        <v>118</v>
      </c>
      <c r="C169" s="7"/>
      <c r="D169" s="7"/>
      <c r="E169" s="7"/>
      <c r="F169" s="7"/>
      <c r="G169" s="7"/>
      <c r="H169" s="7"/>
      <c r="I169" s="7"/>
      <c r="J169" s="7"/>
      <c r="K169" s="7"/>
      <c r="L169" s="59"/>
    </row>
    <row r="170" customHeight="1" spans="2:12">
      <c r="B170" s="10" t="s">
        <v>2</v>
      </c>
      <c r="C170" s="10" t="s">
        <v>3</v>
      </c>
      <c r="D170" s="10" t="s">
        <v>4</v>
      </c>
      <c r="E170" s="45" t="s">
        <v>5</v>
      </c>
      <c r="F170" s="92"/>
      <c r="G170" s="93"/>
      <c r="H170" s="45" t="s">
        <v>6</v>
      </c>
      <c r="I170" s="62" t="s">
        <v>7</v>
      </c>
      <c r="J170" s="63" t="s">
        <v>8</v>
      </c>
      <c r="K170" s="63" t="s">
        <v>9</v>
      </c>
      <c r="L170" s="63" t="s">
        <v>10</v>
      </c>
    </row>
    <row r="171" ht="75" customHeight="1" spans="2:12">
      <c r="B171" s="9"/>
      <c r="C171" s="9"/>
      <c r="D171" s="9"/>
      <c r="E171" s="54" t="s">
        <v>11</v>
      </c>
      <c r="F171" s="54" t="s">
        <v>12</v>
      </c>
      <c r="G171" s="54" t="s">
        <v>13</v>
      </c>
      <c r="H171" s="55"/>
      <c r="I171" s="76"/>
      <c r="J171" s="77"/>
      <c r="K171" s="77"/>
      <c r="L171" s="77"/>
    </row>
    <row r="172" ht="56.25" customHeight="1" spans="2:10">
      <c r="B172" s="11" t="s">
        <v>119</v>
      </c>
      <c r="C172" s="12"/>
      <c r="D172" s="12"/>
      <c r="E172" s="12"/>
      <c r="F172" s="12"/>
      <c r="G172" s="12"/>
      <c r="H172" s="12"/>
      <c r="I172" s="12"/>
      <c r="J172" s="12"/>
    </row>
    <row r="173" ht="45" customHeight="1" spans="2:12">
      <c r="B173" s="33" t="s">
        <v>62</v>
      </c>
      <c r="C173" s="17" t="s">
        <v>63</v>
      </c>
      <c r="D173" s="16">
        <v>60</v>
      </c>
      <c r="E173" s="47">
        <v>0.66</v>
      </c>
      <c r="F173" s="47">
        <v>0.12</v>
      </c>
      <c r="G173" s="47">
        <v>2.28</v>
      </c>
      <c r="H173" s="47">
        <v>13.2</v>
      </c>
      <c r="I173" s="49">
        <v>10.5</v>
      </c>
      <c r="J173" s="69">
        <v>8.4</v>
      </c>
      <c r="K173" s="49">
        <v>12</v>
      </c>
      <c r="L173" s="49">
        <v>0.54</v>
      </c>
    </row>
    <row r="174" ht="43.5" customHeight="1" spans="2:12">
      <c r="B174" s="33" t="s">
        <v>120</v>
      </c>
      <c r="C174" s="17" t="s">
        <v>121</v>
      </c>
      <c r="D174" s="16">
        <v>200</v>
      </c>
      <c r="E174" s="47">
        <v>1.31</v>
      </c>
      <c r="F174" s="47">
        <v>4.86</v>
      </c>
      <c r="G174" s="47">
        <v>8.67</v>
      </c>
      <c r="H174" s="47">
        <v>106.06</v>
      </c>
      <c r="I174" s="70">
        <v>14.48</v>
      </c>
      <c r="J174" s="66">
        <v>27.49</v>
      </c>
      <c r="K174" s="70">
        <v>15.19</v>
      </c>
      <c r="L174" s="70">
        <v>0.72</v>
      </c>
    </row>
    <row r="175" ht="42" customHeight="1" spans="2:12">
      <c r="B175" s="16" t="s">
        <v>122</v>
      </c>
      <c r="C175" s="17" t="s">
        <v>123</v>
      </c>
      <c r="D175" s="16">
        <v>200</v>
      </c>
      <c r="E175" s="47">
        <v>9.62857142857143</v>
      </c>
      <c r="F175" s="47">
        <v>15.7071428571429</v>
      </c>
      <c r="G175" s="47">
        <v>36.5142857142857</v>
      </c>
      <c r="H175" s="47">
        <v>285.728571428571</v>
      </c>
      <c r="I175" s="49">
        <v>2.47857142857143</v>
      </c>
      <c r="J175" s="69">
        <v>25.75</v>
      </c>
      <c r="K175" s="79">
        <v>90.4928571428571</v>
      </c>
      <c r="L175" s="48">
        <v>3.67142857142857</v>
      </c>
    </row>
    <row r="176" ht="42.75" customHeight="1" spans="2:12">
      <c r="B176" s="33" t="s">
        <v>25</v>
      </c>
      <c r="C176" s="17" t="s">
        <v>26</v>
      </c>
      <c r="D176" s="16">
        <v>45</v>
      </c>
      <c r="E176" s="47">
        <v>3.42</v>
      </c>
      <c r="F176" s="47">
        <v>0.36</v>
      </c>
      <c r="G176" s="47">
        <v>22.10625</v>
      </c>
      <c r="H176" s="47">
        <v>105.75</v>
      </c>
      <c r="I176" s="52">
        <v>0</v>
      </c>
      <c r="J176" s="67">
        <v>10.35</v>
      </c>
      <c r="K176" s="52">
        <v>14.85</v>
      </c>
      <c r="L176" s="52">
        <v>0.855</v>
      </c>
    </row>
    <row r="177" ht="42.75" customHeight="1" spans="2:12">
      <c r="B177" s="33" t="s">
        <v>27</v>
      </c>
      <c r="C177" s="17" t="s">
        <v>28</v>
      </c>
      <c r="D177" s="16">
        <v>25</v>
      </c>
      <c r="E177" s="47">
        <v>1.65</v>
      </c>
      <c r="F177" s="47">
        <v>3</v>
      </c>
      <c r="G177" s="47">
        <v>8.35</v>
      </c>
      <c r="H177" s="47">
        <v>43.5</v>
      </c>
      <c r="I177" s="52">
        <v>0</v>
      </c>
      <c r="J177" s="67">
        <v>8.25</v>
      </c>
      <c r="K177" s="52">
        <v>14.25</v>
      </c>
      <c r="L177" s="52">
        <v>1.125</v>
      </c>
    </row>
    <row r="178" ht="48" customHeight="1" spans="2:12">
      <c r="B178" s="33" t="s">
        <v>44</v>
      </c>
      <c r="C178" s="17" t="s">
        <v>45</v>
      </c>
      <c r="D178" s="16">
        <v>200</v>
      </c>
      <c r="E178" s="47">
        <v>1.15555555555556</v>
      </c>
      <c r="F178" s="47">
        <v>0.3</v>
      </c>
      <c r="G178" s="47">
        <v>47.2555555555556</v>
      </c>
      <c r="H178" s="47">
        <v>196.377777777778</v>
      </c>
      <c r="I178" s="70">
        <v>0.8</v>
      </c>
      <c r="J178" s="119">
        <v>5.84444444444444</v>
      </c>
      <c r="K178" s="52">
        <v>33.3666666666667</v>
      </c>
      <c r="L178" s="52">
        <v>0.955555555555556</v>
      </c>
    </row>
    <row r="179" ht="48" customHeight="1" spans="2:12">
      <c r="B179" s="33" t="s">
        <v>46</v>
      </c>
      <c r="C179" s="17" t="s">
        <v>47</v>
      </c>
      <c r="D179" s="16">
        <v>100</v>
      </c>
      <c r="E179" s="47">
        <v>0.4</v>
      </c>
      <c r="F179" s="47">
        <v>0.4</v>
      </c>
      <c r="G179" s="47">
        <v>9.8</v>
      </c>
      <c r="H179" s="47">
        <v>47</v>
      </c>
      <c r="I179" s="52">
        <v>10</v>
      </c>
      <c r="J179" s="119">
        <v>16</v>
      </c>
      <c r="K179" s="84">
        <v>9</v>
      </c>
      <c r="L179" s="52">
        <v>2.2</v>
      </c>
    </row>
    <row r="180" ht="49.5" customHeight="1" spans="2:12">
      <c r="B180" s="17"/>
      <c r="C180" s="37" t="s">
        <v>29</v>
      </c>
      <c r="D180" s="38">
        <f>SUM(D173:D179)</f>
        <v>830</v>
      </c>
      <c r="E180" s="40">
        <f>SUM(E173:E179)</f>
        <v>18.224126984127</v>
      </c>
      <c r="F180" s="40">
        <f>SUM(F173:F179)</f>
        <v>24.7471428571429</v>
      </c>
      <c r="G180" s="40">
        <f t="shared" ref="G180:L180" si="27">SUM(G173:G179)</f>
        <v>134.976091269841</v>
      </c>
      <c r="H180" s="40">
        <f t="shared" si="27"/>
        <v>797.616349206349</v>
      </c>
      <c r="I180" s="40">
        <f t="shared" si="27"/>
        <v>38.2585714285714</v>
      </c>
      <c r="J180" s="40">
        <f t="shared" si="27"/>
        <v>102.084444444444</v>
      </c>
      <c r="K180" s="40">
        <f t="shared" si="27"/>
        <v>189.149523809524</v>
      </c>
      <c r="L180" s="73">
        <f t="shared" si="27"/>
        <v>10.0669841269841</v>
      </c>
    </row>
    <row r="181" ht="59.25" customHeight="1" spans="2:12">
      <c r="B181" s="11" t="s">
        <v>30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64"/>
    </row>
    <row r="182" ht="51" customHeight="1" spans="2:12">
      <c r="B182" s="86" t="s">
        <v>62</v>
      </c>
      <c r="C182" s="36" t="s">
        <v>63</v>
      </c>
      <c r="D182" s="20">
        <v>40</v>
      </c>
      <c r="E182" s="57">
        <f>0.44</f>
        <v>0.44</v>
      </c>
      <c r="F182" s="57">
        <f>0.12*40/60</f>
        <v>0.08</v>
      </c>
      <c r="G182" s="57">
        <f>2.28*40/60</f>
        <v>1.52</v>
      </c>
      <c r="H182" s="57">
        <f>13.2*40/60</f>
        <v>8.8</v>
      </c>
      <c r="I182" s="51">
        <f>10.5*40/60</f>
        <v>7</v>
      </c>
      <c r="J182" s="51">
        <f>8.4*40/60</f>
        <v>5.6</v>
      </c>
      <c r="K182" s="48">
        <f>12*40/60</f>
        <v>8</v>
      </c>
      <c r="L182" s="75">
        <f>0.54*40/60</f>
        <v>0.36</v>
      </c>
    </row>
    <row r="183" ht="51" customHeight="1" spans="2:12">
      <c r="B183" s="23" t="s">
        <v>19</v>
      </c>
      <c r="C183" s="24" t="s">
        <v>20</v>
      </c>
      <c r="D183" s="25">
        <v>100</v>
      </c>
      <c r="E183" s="51">
        <v>10.63</v>
      </c>
      <c r="F183" s="51">
        <v>12.64</v>
      </c>
      <c r="G183" s="51">
        <v>19.02</v>
      </c>
      <c r="H183" s="51">
        <v>209.45</v>
      </c>
      <c r="I183" s="51">
        <v>0.54</v>
      </c>
      <c r="J183" s="51">
        <v>60.77</v>
      </c>
      <c r="K183" s="120">
        <v>33.95</v>
      </c>
      <c r="L183" s="75">
        <v>1.2</v>
      </c>
    </row>
    <row r="184" ht="51" customHeight="1" spans="2:12">
      <c r="B184" s="23" t="s">
        <v>68</v>
      </c>
      <c r="C184" s="24" t="s">
        <v>69</v>
      </c>
      <c r="D184" s="25">
        <v>150</v>
      </c>
      <c r="E184" s="51">
        <v>3.25</v>
      </c>
      <c r="F184" s="51">
        <v>2.88</v>
      </c>
      <c r="G184" s="51">
        <v>28.99</v>
      </c>
      <c r="H184" s="51">
        <v>189.56</v>
      </c>
      <c r="I184" s="51">
        <v>25.95</v>
      </c>
      <c r="J184" s="51">
        <v>145.59</v>
      </c>
      <c r="K184" s="120">
        <v>32.99</v>
      </c>
      <c r="L184" s="75">
        <v>1.22</v>
      </c>
    </row>
    <row r="185" ht="51" customHeight="1" spans="2:12">
      <c r="B185" s="23" t="s">
        <v>25</v>
      </c>
      <c r="C185" s="24" t="s">
        <v>26</v>
      </c>
      <c r="D185" s="25">
        <v>20</v>
      </c>
      <c r="E185" s="51">
        <v>1.52</v>
      </c>
      <c r="F185" s="51">
        <v>0.16</v>
      </c>
      <c r="G185" s="51">
        <v>9.84</v>
      </c>
      <c r="H185" s="51">
        <v>47</v>
      </c>
      <c r="I185" s="51">
        <v>0</v>
      </c>
      <c r="J185" s="51">
        <v>4.6</v>
      </c>
      <c r="K185" s="120">
        <v>6.6</v>
      </c>
      <c r="L185" s="75">
        <v>0.38</v>
      </c>
    </row>
    <row r="186" ht="47.25" customHeight="1" spans="2:12">
      <c r="B186" s="23" t="s">
        <v>98</v>
      </c>
      <c r="C186" s="24" t="s">
        <v>99</v>
      </c>
      <c r="D186" s="25">
        <v>180</v>
      </c>
      <c r="E186" s="51">
        <v>0.11</v>
      </c>
      <c r="F186" s="51">
        <v>0.12</v>
      </c>
      <c r="G186" s="51">
        <v>25.09</v>
      </c>
      <c r="H186" s="51">
        <v>119.2</v>
      </c>
      <c r="I186" s="51">
        <v>1.83</v>
      </c>
      <c r="J186" s="51">
        <v>11.46</v>
      </c>
      <c r="K186" s="120">
        <v>3.64</v>
      </c>
      <c r="L186" s="75">
        <v>0.57</v>
      </c>
    </row>
    <row r="187" ht="60.75" customHeight="1" spans="2:12">
      <c r="B187" s="25"/>
      <c r="C187" s="28" t="s">
        <v>35</v>
      </c>
      <c r="D187" s="39">
        <f t="shared" ref="D187:L187" si="28">SUM(D182:D186)</f>
        <v>490</v>
      </c>
      <c r="E187" s="53">
        <f t="shared" si="28"/>
        <v>15.95</v>
      </c>
      <c r="F187" s="53">
        <f t="shared" si="28"/>
        <v>15.88</v>
      </c>
      <c r="G187" s="53">
        <f t="shared" si="28"/>
        <v>84.46</v>
      </c>
      <c r="H187" s="53">
        <f t="shared" si="28"/>
        <v>574.01</v>
      </c>
      <c r="I187" s="53">
        <f t="shared" si="28"/>
        <v>35.32</v>
      </c>
      <c r="J187" s="53">
        <f t="shared" si="28"/>
        <v>228.02</v>
      </c>
      <c r="K187" s="53">
        <f t="shared" si="28"/>
        <v>85.18</v>
      </c>
      <c r="L187" s="71">
        <f t="shared" si="28"/>
        <v>3.73</v>
      </c>
    </row>
    <row r="188" ht="58.5" customHeight="1" spans="2:12">
      <c r="B188" s="19"/>
      <c r="C188" s="34" t="s">
        <v>36</v>
      </c>
      <c r="D188" s="35">
        <f t="shared" ref="D188:L188" si="29">D180+D187</f>
        <v>1320</v>
      </c>
      <c r="E188" s="99">
        <f t="shared" si="29"/>
        <v>34.174126984127</v>
      </c>
      <c r="F188" s="99">
        <f t="shared" si="29"/>
        <v>40.6271428571429</v>
      </c>
      <c r="G188" s="99">
        <f t="shared" si="29"/>
        <v>219.436091269841</v>
      </c>
      <c r="H188" s="99">
        <f t="shared" si="29"/>
        <v>1371.62634920635</v>
      </c>
      <c r="I188" s="99">
        <f t="shared" si="29"/>
        <v>73.5785714285714</v>
      </c>
      <c r="J188" s="99">
        <f t="shared" si="29"/>
        <v>330.104444444444</v>
      </c>
      <c r="K188" s="99">
        <f t="shared" si="29"/>
        <v>274.329523809524</v>
      </c>
      <c r="L188" s="99">
        <f t="shared" si="29"/>
        <v>13.7969841269841</v>
      </c>
    </row>
    <row r="189" ht="51" customHeight="1" spans="2:12">
      <c r="B189" s="105"/>
      <c r="C189" s="106" t="s">
        <v>124</v>
      </c>
      <c r="D189" s="107">
        <f t="shared" ref="D189:L189" si="30">D188+D168+D149+D128+D109+D89+D71+D51+D36+D18</f>
        <v>12104</v>
      </c>
      <c r="E189" s="113">
        <f t="shared" si="30"/>
        <v>402.645395209366</v>
      </c>
      <c r="F189" s="113">
        <f t="shared" si="30"/>
        <v>393.68776804568</v>
      </c>
      <c r="G189" s="113">
        <f t="shared" si="30"/>
        <v>1917.55919169719</v>
      </c>
      <c r="H189" s="113">
        <f t="shared" si="30"/>
        <v>12931.6170118509</v>
      </c>
      <c r="I189" s="113">
        <f t="shared" si="30"/>
        <v>558.602968110321</v>
      </c>
      <c r="J189" s="121">
        <f t="shared" si="30"/>
        <v>4306.33823680241</v>
      </c>
      <c r="K189" s="121">
        <f t="shared" si="30"/>
        <v>2154.33934457373</v>
      </c>
      <c r="L189" s="122">
        <f t="shared" si="30"/>
        <v>119.549618365295</v>
      </c>
    </row>
    <row r="190" ht="46.5" customHeight="1" spans="2:12">
      <c r="B190" s="108"/>
      <c r="C190" s="109" t="s">
        <v>125</v>
      </c>
      <c r="D190" s="110">
        <f>D189/10</f>
        <v>1210.4</v>
      </c>
      <c r="E190" s="114">
        <f t="shared" ref="E190:L190" si="31">E189/10</f>
        <v>40.2645395209366</v>
      </c>
      <c r="F190" s="115">
        <f t="shared" si="31"/>
        <v>39.368776804568</v>
      </c>
      <c r="G190" s="116">
        <f t="shared" si="31"/>
        <v>191.755919169719</v>
      </c>
      <c r="H190" s="116">
        <f t="shared" si="31"/>
        <v>1293.16170118509</v>
      </c>
      <c r="I190" s="114">
        <f t="shared" si="31"/>
        <v>55.8602968110321</v>
      </c>
      <c r="J190" s="123">
        <f t="shared" si="31"/>
        <v>430.633823680241</v>
      </c>
      <c r="K190" s="122">
        <f t="shared" si="31"/>
        <v>215.433934457373</v>
      </c>
      <c r="L190" s="122">
        <f t="shared" si="31"/>
        <v>11.9549618365295</v>
      </c>
    </row>
    <row r="192" customHeight="1" spans="2:2">
      <c r="B192" s="111"/>
    </row>
    <row r="193" customHeight="1" spans="2:15">
      <c r="B193" s="111"/>
      <c r="C193" s="124"/>
      <c r="D193" s="124"/>
      <c r="E193" s="124"/>
      <c r="F193" s="124"/>
      <c r="G193" s="124"/>
      <c r="H193" s="124"/>
      <c r="I193" s="124"/>
      <c r="J193" s="124"/>
      <c r="K193" s="125"/>
      <c r="L193" s="124"/>
      <c r="M193" s="124"/>
      <c r="N193" s="124"/>
      <c r="O193" s="124"/>
    </row>
    <row r="194" customHeight="1" spans="2:15">
      <c r="B194" s="111"/>
      <c r="C194" s="124"/>
      <c r="D194" s="124"/>
      <c r="E194" s="124"/>
      <c r="F194" s="124"/>
      <c r="G194" s="124"/>
      <c r="H194" s="124"/>
      <c r="I194" s="124"/>
      <c r="J194" s="124"/>
      <c r="K194" s="125"/>
      <c r="L194" s="124"/>
      <c r="M194" s="124"/>
      <c r="N194" s="124"/>
      <c r="O194" s="124"/>
    </row>
    <row r="195" customHeight="1" spans="2:15">
      <c r="B195" s="111"/>
      <c r="C195" s="124"/>
      <c r="D195" s="124"/>
      <c r="E195" s="124"/>
      <c r="F195" s="124"/>
      <c r="G195" s="124"/>
      <c r="H195" s="124"/>
      <c r="I195" s="124"/>
      <c r="J195" s="124"/>
      <c r="K195" s="125"/>
      <c r="L195" s="124"/>
      <c r="M195" s="124"/>
      <c r="N195" s="124"/>
      <c r="O195" s="124"/>
    </row>
    <row r="196" customHeight="1" spans="2:15">
      <c r="B196" s="111"/>
      <c r="C196" s="124"/>
      <c r="D196" s="124"/>
      <c r="E196" s="124"/>
      <c r="F196" s="124"/>
      <c r="G196" s="124"/>
      <c r="H196" s="124"/>
      <c r="I196" s="124"/>
      <c r="J196" s="124"/>
      <c r="K196" s="125"/>
      <c r="L196" s="124"/>
      <c r="M196" s="124"/>
      <c r="N196" s="124"/>
      <c r="O196" s="124"/>
    </row>
    <row r="197" customHeight="1" spans="2:15">
      <c r="B197" s="111"/>
      <c r="C197" s="124"/>
      <c r="D197" s="124"/>
      <c r="E197" s="124"/>
      <c r="F197" s="124"/>
      <c r="G197" s="124"/>
      <c r="H197" s="124"/>
      <c r="I197" s="124"/>
      <c r="J197" s="124"/>
      <c r="K197" s="125"/>
      <c r="L197" s="124"/>
      <c r="M197" s="124"/>
      <c r="N197" s="124"/>
      <c r="O197" s="124"/>
    </row>
    <row r="198" customHeight="1" spans="2:15">
      <c r="B198" s="111"/>
      <c r="C198" s="124"/>
      <c r="D198" s="124"/>
      <c r="E198" s="124"/>
      <c r="F198" s="124"/>
      <c r="G198" s="124"/>
      <c r="H198" s="124"/>
      <c r="I198" s="124"/>
      <c r="J198" s="124"/>
      <c r="K198" s="125"/>
      <c r="L198" s="124"/>
      <c r="M198" s="124"/>
      <c r="N198" s="124"/>
      <c r="O198" s="124"/>
    </row>
    <row r="199" customHeight="1" spans="2:15">
      <c r="B199" s="111"/>
      <c r="C199" s="124"/>
      <c r="D199" s="124"/>
      <c r="E199" s="124"/>
      <c r="F199" s="124"/>
      <c r="G199" s="124"/>
      <c r="H199" s="124"/>
      <c r="I199" s="124"/>
      <c r="J199" s="124"/>
      <c r="K199" s="125"/>
      <c r="L199" s="124"/>
      <c r="M199" s="124"/>
      <c r="N199" s="124"/>
      <c r="O199" s="124"/>
    </row>
    <row r="200" customHeight="1" spans="2:15">
      <c r="B200" s="111"/>
      <c r="C200" s="124"/>
      <c r="D200" s="124"/>
      <c r="E200" s="124"/>
      <c r="F200" s="124"/>
      <c r="G200" s="124"/>
      <c r="H200" s="124"/>
      <c r="I200" s="124"/>
      <c r="J200" s="124"/>
      <c r="K200" s="125"/>
      <c r="L200" s="124"/>
      <c r="M200" s="124"/>
      <c r="N200" s="124"/>
      <c r="O200" s="124"/>
    </row>
    <row r="201" customHeight="1" spans="2:15">
      <c r="B201" s="111"/>
      <c r="C201" s="124"/>
      <c r="D201" s="124"/>
      <c r="E201" s="124"/>
      <c r="F201" s="124"/>
      <c r="G201" s="124"/>
      <c r="H201" s="124"/>
      <c r="I201" s="124"/>
      <c r="J201" s="124"/>
      <c r="K201" s="125"/>
      <c r="L201" s="124"/>
      <c r="M201" s="124"/>
      <c r="N201" s="124"/>
      <c r="O201" s="124"/>
    </row>
    <row r="202" customHeight="1" spans="2:15">
      <c r="B202" s="111"/>
      <c r="C202" s="124"/>
      <c r="D202" s="124"/>
      <c r="E202" s="124"/>
      <c r="F202" s="124"/>
      <c r="G202" s="124"/>
      <c r="H202" s="124"/>
      <c r="I202" s="124"/>
      <c r="J202" s="124"/>
      <c r="K202" s="125"/>
      <c r="L202" s="124"/>
      <c r="M202" s="124"/>
      <c r="N202" s="124"/>
      <c r="O202" s="124"/>
    </row>
    <row r="203" customHeight="1" spans="2:15">
      <c r="B203" s="111"/>
      <c r="C203" s="124"/>
      <c r="D203" s="124"/>
      <c r="E203" s="124"/>
      <c r="F203" s="124"/>
      <c r="G203" s="124"/>
      <c r="H203" s="124"/>
      <c r="I203" s="124"/>
      <c r="J203" s="124"/>
      <c r="K203" s="125"/>
      <c r="L203" s="124"/>
      <c r="M203" s="124"/>
      <c r="N203" s="124"/>
      <c r="O203" s="124"/>
    </row>
    <row r="204" customHeight="1" spans="2:15">
      <c r="B204" s="111"/>
      <c r="C204" s="124"/>
      <c r="D204" s="124"/>
      <c r="E204" s="124"/>
      <c r="F204" s="124"/>
      <c r="G204" s="124"/>
      <c r="H204" s="124"/>
      <c r="I204" s="124"/>
      <c r="J204" s="124"/>
      <c r="K204" s="125"/>
      <c r="L204" s="124"/>
      <c r="M204" s="124"/>
      <c r="N204" s="124"/>
      <c r="O204" s="124"/>
    </row>
  </sheetData>
  <autoFilter xmlns:etc="http://www.wps.cn/officeDocument/2017/etCustomData" ref="C1:C193" etc:filterBottomFollowUsedRange="0">
    <extLst/>
  </autoFilter>
  <mergeCells count="122">
    <mergeCell ref="B1:L1"/>
    <mergeCell ref="B2:L2"/>
    <mergeCell ref="E3:G3"/>
    <mergeCell ref="B5:L5"/>
    <mergeCell ref="B14:L14"/>
    <mergeCell ref="B19:L19"/>
    <mergeCell ref="E20:G20"/>
    <mergeCell ref="B22:L22"/>
    <mergeCell ref="B31:L31"/>
    <mergeCell ref="B37:L37"/>
    <mergeCell ref="E38:G38"/>
    <mergeCell ref="B40:L40"/>
    <mergeCell ref="B47:L47"/>
    <mergeCell ref="B52:L52"/>
    <mergeCell ref="E53:G53"/>
    <mergeCell ref="B55:L55"/>
    <mergeCell ref="B65:L65"/>
    <mergeCell ref="B72:L72"/>
    <mergeCell ref="E73:G73"/>
    <mergeCell ref="B75:L75"/>
    <mergeCell ref="B83:L83"/>
    <mergeCell ref="B90:L90"/>
    <mergeCell ref="B91:L91"/>
    <mergeCell ref="E92:G92"/>
    <mergeCell ref="B94:L94"/>
    <mergeCell ref="B103:L103"/>
    <mergeCell ref="B110:L110"/>
    <mergeCell ref="E111:G111"/>
    <mergeCell ref="B113:L113"/>
    <mergeCell ref="B121:L121"/>
    <mergeCell ref="B129:L129"/>
    <mergeCell ref="E130:G130"/>
    <mergeCell ref="B132:L132"/>
    <mergeCell ref="B142:L142"/>
    <mergeCell ref="B150:L150"/>
    <mergeCell ref="E151:G151"/>
    <mergeCell ref="B153:L153"/>
    <mergeCell ref="B161:L161"/>
    <mergeCell ref="B169:L169"/>
    <mergeCell ref="E170:G170"/>
    <mergeCell ref="B172:J172"/>
    <mergeCell ref="B181:L181"/>
    <mergeCell ref="B3:B4"/>
    <mergeCell ref="B20:B21"/>
    <mergeCell ref="B38:B39"/>
    <mergeCell ref="B53:B54"/>
    <mergeCell ref="B73:B74"/>
    <mergeCell ref="B92:B93"/>
    <mergeCell ref="B111:B112"/>
    <mergeCell ref="B130:B131"/>
    <mergeCell ref="B151:B152"/>
    <mergeCell ref="B170:B171"/>
    <mergeCell ref="C3:C4"/>
    <mergeCell ref="C20:C21"/>
    <mergeCell ref="C38:C39"/>
    <mergeCell ref="C53:C54"/>
    <mergeCell ref="C73:C74"/>
    <mergeCell ref="C92:C93"/>
    <mergeCell ref="C111:C112"/>
    <mergeCell ref="C130:C131"/>
    <mergeCell ref="C151:C152"/>
    <mergeCell ref="C170:C171"/>
    <mergeCell ref="D3:D4"/>
    <mergeCell ref="D20:D21"/>
    <mergeCell ref="D38:D39"/>
    <mergeCell ref="D53:D54"/>
    <mergeCell ref="D73:D74"/>
    <mergeCell ref="D92:D93"/>
    <mergeCell ref="D111:D112"/>
    <mergeCell ref="D130:D131"/>
    <mergeCell ref="D151:D152"/>
    <mergeCell ref="D170:D171"/>
    <mergeCell ref="H3:H4"/>
    <mergeCell ref="H20:H21"/>
    <mergeCell ref="H38:H39"/>
    <mergeCell ref="H53:H54"/>
    <mergeCell ref="H73:H74"/>
    <mergeCell ref="H92:H93"/>
    <mergeCell ref="H111:H112"/>
    <mergeCell ref="H130:H131"/>
    <mergeCell ref="H151:H152"/>
    <mergeCell ref="H170:H171"/>
    <mergeCell ref="I3:I4"/>
    <mergeCell ref="I20:I21"/>
    <mergeCell ref="I38:I39"/>
    <mergeCell ref="I53:I54"/>
    <mergeCell ref="I73:I74"/>
    <mergeCell ref="I92:I93"/>
    <mergeCell ref="I111:I112"/>
    <mergeCell ref="I130:I131"/>
    <mergeCell ref="I151:I152"/>
    <mergeCell ref="I170:I171"/>
    <mergeCell ref="J3:J4"/>
    <mergeCell ref="J20:J21"/>
    <mergeCell ref="J38:J39"/>
    <mergeCell ref="J53:J54"/>
    <mergeCell ref="J73:J74"/>
    <mergeCell ref="J92:J93"/>
    <mergeCell ref="J111:J112"/>
    <mergeCell ref="J130:J131"/>
    <mergeCell ref="J151:J152"/>
    <mergeCell ref="J170:J171"/>
    <mergeCell ref="K3:K4"/>
    <mergeCell ref="K20:K21"/>
    <mergeCell ref="K38:K39"/>
    <mergeCell ref="K53:K54"/>
    <mergeCell ref="K73:K74"/>
    <mergeCell ref="K92:K93"/>
    <mergeCell ref="K111:K112"/>
    <mergeCell ref="K130:K131"/>
    <mergeCell ref="K151:K152"/>
    <mergeCell ref="K170:K171"/>
    <mergeCell ref="L3:L4"/>
    <mergeCell ref="L20:L21"/>
    <mergeCell ref="L38:L39"/>
    <mergeCell ref="L53:L54"/>
    <mergeCell ref="L73:L74"/>
    <mergeCell ref="L92:L93"/>
    <mergeCell ref="L111:L112"/>
    <mergeCell ref="L130:L131"/>
    <mergeCell ref="L151:L152"/>
    <mergeCell ref="L170:L171"/>
  </mergeCells>
  <pageMargins left="0.590551181102362" right="0.511811023622047" top="0.393700787401575" bottom="0.393700787401575" header="0.31496062992126" footer="0.31496062992126"/>
  <pageSetup paperSize="9" scale="26" orientation="landscape"/>
  <headerFooter/>
  <rowBreaks count="6" manualBreakCount="6">
    <brk id="36" max="11" man="1"/>
    <brk id="71" max="11" man="1"/>
    <brk id="109" max="11" man="1"/>
    <brk id="149" max="11" man="1"/>
    <brk id="191" max="44" man="1"/>
    <brk id="226" max="53" man="1"/>
  </rowBreaks>
  <colBreaks count="2" manualBreakCount="2">
    <brk id="12" max="189" man="1"/>
    <brk id="29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обед +полд.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shevkie</cp:lastModifiedBy>
  <dcterms:created xsi:type="dcterms:W3CDTF">2006-09-16T03:00:00Z</dcterms:created>
  <dcterms:modified xsi:type="dcterms:W3CDTF">2026-01-17T19:39:37Z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80DCD6EAF1A67E1A49BB6B697B8E8925_42</vt:lpwstr>
  </property>
  <property fmtid="{D5CDD505-2E9C-101B-9397-08002B2CF9AE}" pid="3" name="KSOProductBuildVer">
    <vt:lpwstr>1033-6.12.2.8699</vt:lpwstr>
  </property>
</Properties>
</file>