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ЦДЮТ\РЕЙТИНГ\РЕЙТИНГ 2020-2021\МСОКО ИТОГИ 2020-2021\"/>
    </mc:Choice>
  </mc:AlternateContent>
  <bookViews>
    <workbookView xWindow="0" yWindow="0" windowWidth="16605" windowHeight="7620" tabRatio="838" firstSheet="1" activeTab="8"/>
  </bookViews>
  <sheets>
    <sheet name="цветовые индикаторы" sheetId="41" state="hidden" r:id="rId1"/>
    <sheet name="ТРЕБОВАНИЯ К ЗАПОЛНЕНИЮ" sheetId="50" r:id="rId2"/>
    <sheet name="КЛАСТЕР " sheetId="55" r:id="rId3"/>
    <sheet name="Итог" sheetId="54" r:id="rId4"/>
    <sheet name="1.1." sheetId="20" r:id="rId5"/>
    <sheet name="1.2." sheetId="21" r:id="rId6"/>
    <sheet name="1.3." sheetId="22" r:id="rId7"/>
    <sheet name="2.1." sheetId="29" r:id="rId8"/>
    <sheet name="2.2." sheetId="34" r:id="rId9"/>
    <sheet name="2.3" sheetId="42" r:id="rId10"/>
    <sheet name="2.6" sheetId="51" r:id="rId11"/>
    <sheet name="III" sheetId="39" r:id="rId12"/>
    <sheet name="Справка " sheetId="40" r:id="rId13"/>
  </sheets>
  <calcPr calcId="162913"/>
</workbook>
</file>

<file path=xl/calcChain.xml><?xml version="1.0" encoding="utf-8"?>
<calcChain xmlns="http://schemas.openxmlformats.org/spreadsheetml/2006/main">
  <c r="D30" i="55" l="1"/>
  <c r="D29" i="55"/>
  <c r="D28" i="55" l="1"/>
  <c r="D27" i="55"/>
  <c r="D26" i="55"/>
  <c r="D24" i="55"/>
  <c r="D23" i="55"/>
  <c r="D22" i="55"/>
  <c r="D21" i="55"/>
  <c r="D20" i="55"/>
  <c r="G43" i="54" l="1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P20" i="34" l="1"/>
  <c r="D47" i="54" l="1"/>
  <c r="R23" i="34" l="1"/>
  <c r="R31" i="34"/>
  <c r="R33" i="34"/>
  <c r="S33" i="34"/>
  <c r="N33" i="34"/>
  <c r="N23" i="34"/>
  <c r="F33" i="34"/>
  <c r="E33" i="34"/>
  <c r="D33" i="34"/>
  <c r="F31" i="34"/>
  <c r="F23" i="34"/>
  <c r="M47" i="51" l="1"/>
  <c r="M48" i="51"/>
  <c r="L9" i="51"/>
  <c r="L11" i="51"/>
  <c r="L17" i="51"/>
  <c r="L20" i="51"/>
  <c r="L28" i="51"/>
  <c r="L35" i="51"/>
  <c r="L44" i="51"/>
  <c r="L7" i="51"/>
  <c r="N7" i="22"/>
  <c r="N8" i="22"/>
  <c r="N9" i="22"/>
  <c r="N10" i="22"/>
  <c r="N11" i="22"/>
  <c r="N12" i="22"/>
  <c r="N13" i="22"/>
  <c r="N15" i="22"/>
  <c r="N16" i="22"/>
  <c r="N17" i="22"/>
  <c r="N18" i="22"/>
  <c r="N20" i="22"/>
  <c r="N21" i="22"/>
  <c r="N46" i="22"/>
  <c r="N47" i="22"/>
  <c r="N6" i="22"/>
  <c r="M8" i="22"/>
  <c r="M9" i="22"/>
  <c r="M10" i="22"/>
  <c r="M11" i="22"/>
  <c r="M12" i="22"/>
  <c r="M13" i="22"/>
  <c r="M15" i="22"/>
  <c r="M16" i="22"/>
  <c r="M17" i="22"/>
  <c r="M18" i="22"/>
  <c r="M20" i="22"/>
  <c r="M21" i="22"/>
  <c r="M46" i="22"/>
  <c r="M47" i="22"/>
  <c r="M7" i="22"/>
  <c r="M6" i="22"/>
  <c r="L7" i="22"/>
  <c r="L8" i="22"/>
  <c r="L9" i="22"/>
  <c r="L10" i="22"/>
  <c r="L11" i="22"/>
  <c r="L12" i="22"/>
  <c r="L13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6" i="22"/>
  <c r="K8" i="51" l="1"/>
  <c r="K9" i="51"/>
  <c r="K10" i="5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33" i="51"/>
  <c r="K34" i="51"/>
  <c r="K35" i="51"/>
  <c r="K36" i="51"/>
  <c r="K37" i="51"/>
  <c r="K38" i="51"/>
  <c r="K39" i="51"/>
  <c r="K40" i="51"/>
  <c r="K41" i="51"/>
  <c r="K42" i="51"/>
  <c r="K43" i="51"/>
  <c r="K44" i="51"/>
  <c r="K45" i="51"/>
  <c r="K46" i="51"/>
  <c r="K47" i="51"/>
  <c r="K48" i="51"/>
  <c r="K7" i="51"/>
  <c r="D49" i="51"/>
  <c r="E49" i="51"/>
  <c r="F49" i="51"/>
  <c r="G49" i="51"/>
  <c r="H49" i="51"/>
  <c r="I49" i="51"/>
  <c r="J49" i="51"/>
  <c r="C49" i="51"/>
  <c r="K49" i="51" l="1"/>
  <c r="P7" i="42"/>
  <c r="L8" i="51" s="1"/>
  <c r="P8" i="42"/>
  <c r="P9" i="42"/>
  <c r="L10" i="51" s="1"/>
  <c r="P10" i="42"/>
  <c r="P11" i="42"/>
  <c r="L12" i="51" s="1"/>
  <c r="P12" i="42"/>
  <c r="L13" i="51" s="1"/>
  <c r="P13" i="42"/>
  <c r="L14" i="51" s="1"/>
  <c r="P14" i="42"/>
  <c r="L15" i="51" s="1"/>
  <c r="P15" i="42"/>
  <c r="L16" i="51" s="1"/>
  <c r="P16" i="42"/>
  <c r="P17" i="42"/>
  <c r="L18" i="51" s="1"/>
  <c r="P18" i="42"/>
  <c r="L19" i="51" s="1"/>
  <c r="P19" i="42"/>
  <c r="P20" i="42"/>
  <c r="L21" i="51" s="1"/>
  <c r="P21" i="42"/>
  <c r="L22" i="51" s="1"/>
  <c r="P22" i="42"/>
  <c r="L23" i="51" s="1"/>
  <c r="P23" i="42"/>
  <c r="L24" i="51" s="1"/>
  <c r="P24" i="42"/>
  <c r="L25" i="51" s="1"/>
  <c r="P25" i="42"/>
  <c r="L26" i="51" s="1"/>
  <c r="P26" i="42"/>
  <c r="L27" i="51" s="1"/>
  <c r="P27" i="42"/>
  <c r="P28" i="42"/>
  <c r="L29" i="51" s="1"/>
  <c r="P29" i="42"/>
  <c r="L30" i="51" s="1"/>
  <c r="P30" i="42"/>
  <c r="L31" i="51" s="1"/>
  <c r="P31" i="42"/>
  <c r="L32" i="51" s="1"/>
  <c r="P32" i="42"/>
  <c r="L33" i="51" s="1"/>
  <c r="P33" i="42"/>
  <c r="L34" i="51" s="1"/>
  <c r="P34" i="42"/>
  <c r="P35" i="42"/>
  <c r="L36" i="51" s="1"/>
  <c r="P36" i="42"/>
  <c r="L37" i="51" s="1"/>
  <c r="P37" i="42"/>
  <c r="L38" i="51" s="1"/>
  <c r="P38" i="42"/>
  <c r="L39" i="51" s="1"/>
  <c r="P39" i="42"/>
  <c r="L40" i="51" s="1"/>
  <c r="P40" i="42"/>
  <c r="L41" i="51" s="1"/>
  <c r="P41" i="42"/>
  <c r="L42" i="51" s="1"/>
  <c r="P42" i="42"/>
  <c r="L43" i="51" s="1"/>
  <c r="P43" i="42"/>
  <c r="P44" i="42"/>
  <c r="L45" i="51" s="1"/>
  <c r="P45" i="42"/>
  <c r="L46" i="51" s="1"/>
  <c r="P46" i="42"/>
  <c r="L47" i="51" s="1"/>
  <c r="P47" i="42"/>
  <c r="L48" i="51" s="1"/>
  <c r="P6" i="42"/>
  <c r="E48" i="42"/>
  <c r="F48" i="42"/>
  <c r="G48" i="42"/>
  <c r="H48" i="42"/>
  <c r="I48" i="42"/>
  <c r="J48" i="42"/>
  <c r="K48" i="42"/>
  <c r="L48" i="42"/>
  <c r="M48" i="42"/>
  <c r="N48" i="42"/>
  <c r="O48" i="42"/>
  <c r="D48" i="42"/>
  <c r="L49" i="51" l="1"/>
  <c r="P48" i="42"/>
  <c r="X8" i="34" l="1"/>
  <c r="X9" i="34"/>
  <c r="M9" i="51" s="1"/>
  <c r="X10" i="34"/>
  <c r="M10" i="51" s="1"/>
  <c r="X11" i="34"/>
  <c r="M11" i="51" s="1"/>
  <c r="X12" i="34"/>
  <c r="M12" i="51" s="1"/>
  <c r="X13" i="34"/>
  <c r="M13" i="51" s="1"/>
  <c r="X14" i="34"/>
  <c r="M14" i="51" s="1"/>
  <c r="X15" i="34"/>
  <c r="M15" i="51" s="1"/>
  <c r="X16" i="34"/>
  <c r="M16" i="51" s="1"/>
  <c r="X17" i="34"/>
  <c r="M17" i="51" s="1"/>
  <c r="X18" i="34"/>
  <c r="M18" i="51" s="1"/>
  <c r="X19" i="34"/>
  <c r="M19" i="51" s="1"/>
  <c r="X20" i="34"/>
  <c r="M20" i="51" s="1"/>
  <c r="X21" i="34"/>
  <c r="M21" i="51" s="1"/>
  <c r="X22" i="34"/>
  <c r="M22" i="51" s="1"/>
  <c r="X23" i="34"/>
  <c r="M23" i="51" s="1"/>
  <c r="X24" i="34"/>
  <c r="M24" i="51" s="1"/>
  <c r="X25" i="34"/>
  <c r="M25" i="51" s="1"/>
  <c r="X26" i="34"/>
  <c r="M26" i="51" s="1"/>
  <c r="X27" i="34"/>
  <c r="M27" i="51" s="1"/>
  <c r="X28" i="34"/>
  <c r="M28" i="51" s="1"/>
  <c r="X29" i="34"/>
  <c r="M29" i="51" s="1"/>
  <c r="X30" i="34"/>
  <c r="M30" i="51" s="1"/>
  <c r="X31" i="34"/>
  <c r="M31" i="51" s="1"/>
  <c r="X32" i="34"/>
  <c r="M32" i="51" s="1"/>
  <c r="X33" i="34"/>
  <c r="M33" i="51" s="1"/>
  <c r="X34" i="34"/>
  <c r="M34" i="51" s="1"/>
  <c r="X35" i="34"/>
  <c r="M35" i="51" s="1"/>
  <c r="X36" i="34"/>
  <c r="M36" i="51" s="1"/>
  <c r="X37" i="34"/>
  <c r="M37" i="51" s="1"/>
  <c r="X38" i="34"/>
  <c r="M38" i="51" s="1"/>
  <c r="X39" i="34"/>
  <c r="M39" i="51" s="1"/>
  <c r="X40" i="34"/>
  <c r="M40" i="51" s="1"/>
  <c r="X41" i="34"/>
  <c r="M41" i="51" s="1"/>
  <c r="X42" i="34"/>
  <c r="M42" i="51" s="1"/>
  <c r="X43" i="34"/>
  <c r="M43" i="51" s="1"/>
  <c r="X44" i="34"/>
  <c r="M44" i="51" s="1"/>
  <c r="X45" i="34"/>
  <c r="M45" i="51" s="1"/>
  <c r="X46" i="34"/>
  <c r="M46" i="51" s="1"/>
  <c r="X47" i="34"/>
  <c r="X48" i="34"/>
  <c r="X7" i="34"/>
  <c r="M7" i="51" s="1"/>
  <c r="E49" i="34"/>
  <c r="F49" i="34"/>
  <c r="G49" i="34"/>
  <c r="H49" i="34"/>
  <c r="I49" i="34"/>
  <c r="J49" i="34"/>
  <c r="K49" i="34"/>
  <c r="L49" i="34"/>
  <c r="M49" i="34"/>
  <c r="N49" i="34"/>
  <c r="O49" i="34"/>
  <c r="P49" i="34"/>
  <c r="Q49" i="34"/>
  <c r="R49" i="34"/>
  <c r="S49" i="34"/>
  <c r="T49" i="34"/>
  <c r="U49" i="34"/>
  <c r="V49" i="34"/>
  <c r="W49" i="34"/>
  <c r="D49" i="34"/>
  <c r="U9" i="29"/>
  <c r="N8" i="51" s="1"/>
  <c r="U10" i="29"/>
  <c r="N9" i="51" s="1"/>
  <c r="O9" i="51" s="1"/>
  <c r="U11" i="29"/>
  <c r="N10" i="51" s="1"/>
  <c r="O10" i="51" s="1"/>
  <c r="U12" i="29"/>
  <c r="N11" i="51" s="1"/>
  <c r="U13" i="29"/>
  <c r="N12" i="51" s="1"/>
  <c r="U14" i="29"/>
  <c r="N13" i="51" s="1"/>
  <c r="O13" i="51" s="1"/>
  <c r="U15" i="29"/>
  <c r="N14" i="51" s="1"/>
  <c r="U16" i="29"/>
  <c r="N15" i="51" s="1"/>
  <c r="U17" i="29"/>
  <c r="N16" i="51" s="1"/>
  <c r="U18" i="29"/>
  <c r="N17" i="51" s="1"/>
  <c r="U19" i="29"/>
  <c r="N18" i="51" s="1"/>
  <c r="U20" i="29"/>
  <c r="N19" i="51" s="1"/>
  <c r="U21" i="29"/>
  <c r="N20" i="51" s="1"/>
  <c r="U22" i="29"/>
  <c r="N21" i="51" s="1"/>
  <c r="U23" i="29"/>
  <c r="N22" i="51" s="1"/>
  <c r="U24" i="29"/>
  <c r="N23" i="51" s="1"/>
  <c r="U25" i="29"/>
  <c r="N24" i="51" s="1"/>
  <c r="O24" i="51" s="1"/>
  <c r="U26" i="29"/>
  <c r="N25" i="51" s="1"/>
  <c r="U27" i="29"/>
  <c r="N26" i="51" s="1"/>
  <c r="U28" i="29"/>
  <c r="N27" i="51" s="1"/>
  <c r="U29" i="29"/>
  <c r="N28" i="51" s="1"/>
  <c r="O28" i="51" s="1"/>
  <c r="U30" i="29"/>
  <c r="N29" i="51" s="1"/>
  <c r="U31" i="29"/>
  <c r="N30" i="51" s="1"/>
  <c r="U32" i="29"/>
  <c r="N31" i="51" s="1"/>
  <c r="U33" i="29"/>
  <c r="N32" i="51" s="1"/>
  <c r="U34" i="29"/>
  <c r="N33" i="51" s="1"/>
  <c r="U35" i="29"/>
  <c r="N34" i="51" s="1"/>
  <c r="U36" i="29"/>
  <c r="N35" i="51" s="1"/>
  <c r="U37" i="29"/>
  <c r="N36" i="51" s="1"/>
  <c r="O36" i="51" s="1"/>
  <c r="U38" i="29"/>
  <c r="N37" i="51" s="1"/>
  <c r="U39" i="29"/>
  <c r="N38" i="51" s="1"/>
  <c r="U40" i="29"/>
  <c r="N39" i="51" s="1"/>
  <c r="U41" i="29"/>
  <c r="N40" i="51" s="1"/>
  <c r="O40" i="51" s="1"/>
  <c r="U42" i="29"/>
  <c r="N41" i="51" s="1"/>
  <c r="O41" i="51" s="1"/>
  <c r="U43" i="29"/>
  <c r="N42" i="51" s="1"/>
  <c r="U44" i="29"/>
  <c r="N43" i="51" s="1"/>
  <c r="U45" i="29"/>
  <c r="N44" i="51" s="1"/>
  <c r="O44" i="51" s="1"/>
  <c r="U46" i="29"/>
  <c r="N45" i="51" s="1"/>
  <c r="O45" i="51" s="1"/>
  <c r="U47" i="29"/>
  <c r="N46" i="51" s="1"/>
  <c r="O46" i="51" s="1"/>
  <c r="U48" i="29"/>
  <c r="N47" i="51" s="1"/>
  <c r="O47" i="51" s="1"/>
  <c r="U49" i="29"/>
  <c r="N48" i="51" s="1"/>
  <c r="O48" i="51" s="1"/>
  <c r="U8" i="29"/>
  <c r="N7" i="51" s="1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D50" i="29"/>
  <c r="K7" i="22"/>
  <c r="K8" i="22"/>
  <c r="K9" i="22"/>
  <c r="K10" i="22"/>
  <c r="K48" i="22" s="1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6" i="22"/>
  <c r="E48" i="22"/>
  <c r="F48" i="22"/>
  <c r="G48" i="22"/>
  <c r="H48" i="22"/>
  <c r="I48" i="22"/>
  <c r="J48" i="22"/>
  <c r="D48" i="22"/>
  <c r="E48" i="21"/>
  <c r="F48" i="21"/>
  <c r="G48" i="21"/>
  <c r="H48" i="21"/>
  <c r="I48" i="21"/>
  <c r="J48" i="21"/>
  <c r="K48" i="21"/>
  <c r="L48" i="21"/>
  <c r="M48" i="21"/>
  <c r="N48" i="21"/>
  <c r="O48" i="21"/>
  <c r="P48" i="21"/>
  <c r="D48" i="21"/>
  <c r="Q7" i="21"/>
  <c r="Q8" i="21"/>
  <c r="Q9" i="21"/>
  <c r="Q10" i="21"/>
  <c r="Q11" i="21"/>
  <c r="Q12" i="21"/>
  <c r="Q13" i="21"/>
  <c r="Q14" i="21"/>
  <c r="L14" i="22" s="1"/>
  <c r="L48" i="22" s="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6" i="21"/>
  <c r="N19" i="21"/>
  <c r="M19" i="21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K50" i="20"/>
  <c r="F50" i="20"/>
  <c r="G50" i="20"/>
  <c r="H50" i="20"/>
  <c r="I50" i="20"/>
  <c r="J50" i="20"/>
  <c r="E50" i="20"/>
  <c r="Y9" i="20"/>
  <c r="Y10" i="20"/>
  <c r="Y11" i="20"/>
  <c r="Y12" i="20"/>
  <c r="Y13" i="20"/>
  <c r="Y14" i="20"/>
  <c r="Y15" i="20"/>
  <c r="Y16" i="20"/>
  <c r="M14" i="22" s="1"/>
  <c r="Y17" i="20"/>
  <c r="Y18" i="20"/>
  <c r="Y19" i="20"/>
  <c r="Y20" i="20"/>
  <c r="Y21" i="20"/>
  <c r="M19" i="22" s="1"/>
  <c r="N19" i="22" s="1"/>
  <c r="Y22" i="20"/>
  <c r="Y23" i="20"/>
  <c r="Y24" i="20"/>
  <c r="M22" i="22" s="1"/>
  <c r="N22" i="22" s="1"/>
  <c r="Y25" i="20"/>
  <c r="M23" i="22" s="1"/>
  <c r="Y26" i="20"/>
  <c r="M24" i="22" s="1"/>
  <c r="N24" i="22" s="1"/>
  <c r="Y27" i="20"/>
  <c r="M25" i="22" s="1"/>
  <c r="N25" i="22" s="1"/>
  <c r="Y28" i="20"/>
  <c r="M26" i="22" s="1"/>
  <c r="N26" i="22" s="1"/>
  <c r="Y29" i="20"/>
  <c r="M27" i="22" s="1"/>
  <c r="N27" i="22" s="1"/>
  <c r="Y30" i="20"/>
  <c r="M28" i="22" s="1"/>
  <c r="N28" i="22" s="1"/>
  <c r="Y31" i="20"/>
  <c r="M29" i="22" s="1"/>
  <c r="N29" i="22" s="1"/>
  <c r="Y32" i="20"/>
  <c r="M30" i="22" s="1"/>
  <c r="N30" i="22" s="1"/>
  <c r="Y33" i="20"/>
  <c r="M31" i="22" s="1"/>
  <c r="N31" i="22" s="1"/>
  <c r="Y34" i="20"/>
  <c r="M32" i="22" s="1"/>
  <c r="N32" i="22" s="1"/>
  <c r="Y35" i="20"/>
  <c r="M33" i="22" s="1"/>
  <c r="N33" i="22" s="1"/>
  <c r="Y36" i="20"/>
  <c r="M34" i="22" s="1"/>
  <c r="N34" i="22" s="1"/>
  <c r="Y37" i="20"/>
  <c r="M35" i="22" s="1"/>
  <c r="N35" i="22" s="1"/>
  <c r="Y38" i="20"/>
  <c r="M36" i="22" s="1"/>
  <c r="N36" i="22" s="1"/>
  <c r="Y39" i="20"/>
  <c r="M37" i="22" s="1"/>
  <c r="N37" i="22" s="1"/>
  <c r="Y40" i="20"/>
  <c r="M38" i="22" s="1"/>
  <c r="N38" i="22" s="1"/>
  <c r="Y41" i="20"/>
  <c r="M39" i="22" s="1"/>
  <c r="N39" i="22" s="1"/>
  <c r="Y42" i="20"/>
  <c r="M40" i="22" s="1"/>
  <c r="N40" i="22" s="1"/>
  <c r="Y43" i="20"/>
  <c r="M41" i="22" s="1"/>
  <c r="N41" i="22" s="1"/>
  <c r="Y44" i="20"/>
  <c r="M42" i="22" s="1"/>
  <c r="N42" i="22" s="1"/>
  <c r="Y45" i="20"/>
  <c r="M43" i="22" s="1"/>
  <c r="N43" i="22" s="1"/>
  <c r="Y46" i="20"/>
  <c r="M44" i="22" s="1"/>
  <c r="N44" i="22" s="1"/>
  <c r="Y47" i="20"/>
  <c r="M45" i="22" s="1"/>
  <c r="N45" i="22" s="1"/>
  <c r="Y48" i="20"/>
  <c r="Y49" i="20"/>
  <c r="Y8" i="20"/>
  <c r="O43" i="51" l="1"/>
  <c r="O42" i="51"/>
  <c r="O39" i="51"/>
  <c r="O35" i="51"/>
  <c r="O37" i="51"/>
  <c r="O29" i="51"/>
  <c r="O25" i="51"/>
  <c r="O38" i="51"/>
  <c r="O34" i="51"/>
  <c r="O30" i="51"/>
  <c r="O26" i="51"/>
  <c r="O22" i="51"/>
  <c r="O18" i="51"/>
  <c r="O14" i="51"/>
  <c r="O32" i="51"/>
  <c r="O27" i="51"/>
  <c r="Q48" i="21"/>
  <c r="N14" i="22"/>
  <c r="M48" i="22"/>
  <c r="N23" i="22"/>
  <c r="O19" i="51"/>
  <c r="O15" i="51"/>
  <c r="O33" i="51"/>
  <c r="O31" i="51"/>
  <c r="O23" i="51"/>
  <c r="O7" i="51"/>
  <c r="O21" i="51"/>
  <c r="O17" i="51"/>
  <c r="O20" i="51"/>
  <c r="O16" i="51"/>
  <c r="O12" i="51"/>
  <c r="M49" i="51"/>
  <c r="X49" i="34"/>
  <c r="M8" i="51"/>
  <c r="O8" i="51" s="1"/>
  <c r="N49" i="51"/>
  <c r="O11" i="51"/>
  <c r="U50" i="29"/>
  <c r="Y50" i="20"/>
  <c r="N48" i="22" l="1"/>
  <c r="O49" i="51"/>
  <c r="L39" i="42"/>
  <c r="L36" i="42"/>
  <c r="L35" i="42"/>
  <c r="J41" i="42"/>
  <c r="I42" i="42"/>
  <c r="I39" i="42"/>
  <c r="I31" i="42"/>
  <c r="I27" i="42"/>
  <c r="I21" i="42"/>
  <c r="J15" i="21" l="1"/>
  <c r="M20" i="34" l="1"/>
  <c r="AD19" i="40" l="1"/>
  <c r="G19" i="40"/>
  <c r="G19" i="42"/>
  <c r="F19" i="42"/>
  <c r="V20" i="34"/>
  <c r="R20" i="34"/>
  <c r="I20" i="34"/>
  <c r="H20" i="34"/>
  <c r="H21" i="29"/>
  <c r="G21" i="29"/>
  <c r="G19" i="22"/>
  <c r="F19" i="22"/>
  <c r="G19" i="21"/>
</calcChain>
</file>

<file path=xl/sharedStrings.xml><?xml version="1.0" encoding="utf-8"?>
<sst xmlns="http://schemas.openxmlformats.org/spreadsheetml/2006/main" count="1117" uniqueCount="375">
  <si>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</si>
  <si>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</si>
  <si>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</si>
  <si>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</si>
  <si>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</si>
  <si>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</si>
  <si>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</si>
  <si>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</si>
  <si>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</si>
  <si>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</si>
  <si>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</si>
  <si>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</si>
  <si>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</si>
  <si>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</si>
  <si>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</si>
  <si>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</si>
  <si>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</si>
  <si>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</si>
  <si>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</si>
  <si>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</si>
  <si>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</si>
  <si>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</si>
  <si>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</si>
  <si>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</si>
  <si>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</si>
  <si>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</si>
  <si>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</si>
  <si>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</si>
  <si>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</si>
  <si>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</si>
  <si>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</si>
  <si>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</si>
  <si>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</si>
  <si>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</si>
  <si>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</si>
  <si>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</si>
  <si>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</si>
  <si>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</si>
  <si>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</si>
  <si>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</si>
  <si>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</si>
  <si>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</si>
  <si>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</si>
  <si>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</si>
  <si>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</si>
  <si>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</si>
  <si>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</si>
  <si>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</si>
  <si>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</si>
  <si>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</si>
  <si>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</si>
  <si>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</si>
  <si>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</si>
  <si>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</si>
  <si>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</si>
  <si>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</si>
  <si>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</si>
  <si>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</si>
  <si>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</si>
  <si>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</si>
  <si>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</si>
  <si>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</si>
  <si>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</si>
  <si>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</si>
  <si>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</si>
  <si>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</si>
  <si>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</si>
  <si>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</si>
  <si>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</si>
  <si>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</si>
  <si>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</si>
  <si>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</si>
  <si>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</si>
  <si>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</si>
  <si>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</si>
  <si>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</si>
  <si>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</si>
  <si>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</si>
  <si>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</si>
  <si>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</si>
  <si>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</si>
  <si>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</si>
  <si>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</si>
  <si>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</si>
  <si>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</si>
  <si>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</si>
  <si>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</si>
  <si>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</si>
  <si>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</si>
  <si>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</si>
  <si>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</si>
  <si>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</si>
  <si>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</si>
  <si>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</si>
  <si>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</si>
  <si>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</si>
  <si>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</si>
  <si>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</si>
  <si>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</si>
  <si>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</si>
  <si>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</si>
  <si>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</si>
  <si>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</si>
  <si>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</si>
  <si>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</si>
  <si>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</si>
  <si>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</si>
  <si>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</si>
  <si>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</si>
  <si>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</si>
  <si>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</si>
  <si>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</si>
  <si>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</si>
  <si>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</si>
  <si>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</si>
  <si>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</si>
  <si>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</si>
  <si>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</si>
  <si>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</si>
  <si>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</si>
  <si>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</si>
  <si>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</si>
  <si>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</si>
  <si>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</si>
  <si>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</si>
  <si>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</si>
  <si>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</si>
  <si>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</si>
  <si>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</si>
  <si>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</si>
  <si>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</si>
  <si>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</si>
  <si>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</si>
  <si>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</si>
  <si>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</si>
  <si>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</si>
  <si>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</si>
  <si>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</si>
  <si>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</si>
  <si>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</si>
  <si>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</si>
  <si>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</si>
  <si>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</si>
  <si>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</si>
  <si>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</si>
  <si>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</si>
  <si>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</si>
  <si>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</si>
  <si>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</si>
  <si>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</si>
  <si>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</si>
  <si>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</si>
  <si>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</si>
  <si>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</si>
  <si>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</si>
  <si>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</si>
  <si>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</si>
  <si>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</si>
  <si>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</si>
  <si>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</si>
  <si>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</si>
  <si>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</si>
  <si>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</si>
  <si>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</si>
  <si>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</si>
  <si>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</si>
  <si>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</si>
  <si>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</si>
  <si>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</si>
  <si>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 xml:space="preserve">итог 2.3.   </t>
  </si>
  <si>
    <t>№п/п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</si>
  <si>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</si>
  <si>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</si>
  <si>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</si>
  <si>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</si>
  <si>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</si>
  <si>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</si>
  <si>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</si>
  <si>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</si>
  <si>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</si>
  <si>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</si>
  <si>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</si>
  <si>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</si>
  <si>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</si>
  <si>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</si>
  <si>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</si>
  <si>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</si>
  <si>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</si>
  <si>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</si>
  <si>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</si>
  <si>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</si>
  <si>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</si>
  <si>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</si>
  <si>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</si>
  <si>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</si>
  <si>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</si>
  <si>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</si>
  <si>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</si>
  <si>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</si>
  <si>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</si>
  <si>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</si>
  <si>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</si>
  <si>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</si>
  <si>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</si>
  <si>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</si>
  <si>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</si>
  <si>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</si>
  <si>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</si>
  <si>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</si>
  <si>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</si>
  <si>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</si>
  <si>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</si>
  <si>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</si>
  <si>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</si>
  <si>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</si>
  <si>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</si>
  <si>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theme="1"/>
        <rFont val="Calibri"/>
        <family val="2"/>
        <charset val="204"/>
        <scheme val="minor"/>
      </rPr>
      <t xml:space="preserve"> = -1</t>
    </r>
  </si>
  <si>
    <t>Цветовые индикаторы</t>
  </si>
  <si>
    <t>Итого по разделу III (К=2)</t>
  </si>
  <si>
    <t>среднее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</si>
  <si>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</si>
  <si>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</si>
  <si>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</si>
  <si>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</si>
  <si>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</si>
  <si>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</si>
  <si>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</si>
  <si>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</si>
  <si>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«Кленовская основная  школа»</t>
  </si>
  <si>
    <t>МБОУ «Краснолесская основная школа»</t>
  </si>
  <si>
    <t>МБОУ «Журавлевская школа»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</si>
  <si>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</si>
  <si>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</si>
  <si>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</si>
  <si>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</si>
  <si>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</si>
  <si>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</si>
  <si>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«Залесская школа»</t>
  </si>
  <si>
    <t>МБОУ «Кольчугинская  школа №1»</t>
  </si>
  <si>
    <t>МБОУ «Кольчугинская  школа №2 с крымскотатарскимя языком обучения»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</si>
  <si>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</si>
  <si>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</si>
  <si>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</si>
  <si>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</si>
  <si>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</si>
  <si>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</si>
  <si>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</si>
  <si>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</si>
  <si>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«Новоселовская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</si>
  <si>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</si>
  <si>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</si>
  <si>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</si>
  <si>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</si>
  <si>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</si>
  <si>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</si>
  <si>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</si>
  <si>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</si>
  <si>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</si>
  <si>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</si>
  <si>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«Чайкинская школа»</t>
  </si>
  <si>
    <t>МБОУ «Широковская школа»</t>
  </si>
  <si>
    <t>(обобщение осуществляется на республиканском уровне)</t>
  </si>
  <si>
    <t>Данные предоставляются за истекший (2020-2021) учебный год.</t>
  </si>
  <si>
    <t>1.     Все разделы формы (в т.ч. справочная информация) обязательны к заполнению.</t>
  </si>
  <si>
    <t>2.     Все, без исключения, данные являются положительными числами.</t>
  </si>
  <si>
    <t>3.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</t>
  </si>
  <si>
    <t xml:space="preserve"> (цветовые индикаторы показателей, которые не берутся в расчёт, - в  файле "индикаторы.xlsx")</t>
  </si>
  <si>
    <t>4. Ячейки, соответствующие показателям 2.4.3. и 2.4.4. (помечены жёлтым маркером) и раздел 2.5. заполняются на республиканском уровне.</t>
  </si>
  <si>
    <t>5.     Наименования общеобразовательных организаций отображаются в соответствии с их кратким наименованием по уставу.</t>
  </si>
  <si>
    <t xml:space="preserve">         В случае изменений в сети и (или) смены наименований ОО:</t>
  </si>
  <si>
    <t>6.    В ячейках с информацией об изменениях в сети ОО проставляется: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</si>
  <si>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</si>
  <si>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</si>
  <si>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</si>
  <si>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</si>
  <si>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7.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</si>
  <si>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8.     Данные по взаимообусловленным показателям не должны быть противоречивыми.</t>
  </si>
  <si>
    <t>9.     Данные вводятся в долях, в числовом формате с тремя десятичными знаками.</t>
  </si>
  <si>
    <t>10.  Колонки и строки с итоговыми показателями не заполняются.</t>
  </si>
  <si>
    <t>УВАЖАЕМЫЕ КОЛЛЕГИ, НА ЛИСТЕ 1.1. ПОД ТАБЛИЦЕЙ УКАЗЫВАЙТЕ, ПОЖАЛУЙСТА,  ФИО (ПОЛНОСТЬЮ):</t>
  </si>
  <si>
    <t xml:space="preserve">  - ИСПОЛНИТЕЛЯ</t>
  </si>
  <si>
    <t>И ДЕЙСТВУЮЩИЕ НОМЕРА ТЕЛЕФОНОВ ДЛЯ СВЯЗИ С ВАМИ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</si>
  <si>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</si>
  <si>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</si>
  <si>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</si>
  <si>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</si>
  <si>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</si>
  <si>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</si>
  <si>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</si>
  <si>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>МБОУ «Лицей»</t>
  </si>
  <si>
    <t>Ответственный по Симферопольскому району: методист МБОУ ДО "ЦДЮТ" Самуйлова Незире Рустемовна, +7 978 030 4547</t>
  </si>
  <si>
    <t>Исполнитель: методист МБОУ ДО "ЦДЮТ" Самуйлова Незире Рустемовна, +7 978 030 4547</t>
  </si>
  <si>
    <t>0.756</t>
  </si>
  <si>
    <t>МБОУ «Журавлёвская школа»</t>
  </si>
  <si>
    <t>МБОУ «Донская школа имени В.П. Давиденко»</t>
  </si>
  <si>
    <t>МБОУ «Новоандреевская школа им В.А. Осипова»</t>
  </si>
  <si>
    <t>МБОУ «Новоандреевская школа им В.В.Осипова»</t>
  </si>
  <si>
    <t>МБОУ «Новоандреевская школа им. В.А.Осипова»</t>
  </si>
  <si>
    <t>МБОУ «Партизанская школа  им Героя Советского Союза .Богданова А.П.»</t>
  </si>
  <si>
    <t>МБОУ «Урожайновская школа им. К.В.Варлыгина»</t>
  </si>
  <si>
    <r>
      <t>МБОУ «"</t>
    </r>
    <r>
      <rPr>
        <sz val="11"/>
        <rFont val="Times New Roman"/>
        <family val="1"/>
        <charset val="204"/>
      </rPr>
      <t>Чистенская школа-гимназия имени Героя Социалистического  Труда Тарасюка Ивана Степановича</t>
    </r>
    <r>
      <rPr>
        <sz val="10"/>
        <rFont val="Times New Roman"/>
        <family val="1"/>
        <charset val="204"/>
      </rPr>
      <t>" »</t>
    </r>
  </si>
  <si>
    <r>
      <t>МБОУ «"</t>
    </r>
    <r>
      <rPr>
        <sz val="11"/>
        <rFont val="Times New Roman"/>
        <family val="1"/>
        <charset val="204"/>
      </rPr>
      <t>Чистенская школа-гимназия имени Героя Социалистического  Труда Тарасюка Ивана Степановича</t>
    </r>
    <r>
      <rPr>
        <sz val="10"/>
        <rFont val="Times New Roman"/>
        <family val="1"/>
        <charset val="204"/>
      </rPr>
      <t xml:space="preserve">" </t>
    </r>
  </si>
  <si>
    <r>
      <t>МБОУ "</t>
    </r>
    <r>
      <rPr>
        <sz val="11"/>
        <rFont val="Times New Roman"/>
        <family val="1"/>
        <charset val="204"/>
      </rPr>
      <t>Чистенская школа-гимназия имени Героя Социалистического  Труда Тарасюка Ивана Степановича</t>
    </r>
    <r>
      <rPr>
        <sz val="10"/>
        <rFont val="Times New Roman"/>
        <family val="1"/>
        <charset val="204"/>
      </rPr>
      <t xml:space="preserve">" </t>
    </r>
  </si>
  <si>
    <t xml:space="preserve">  - ОТВЕТСТВЕННОГО ЗА МУНИЦИПАЛЬНУЮ СИСТЕМУ ОКО; </t>
  </si>
  <si>
    <t>по математике базового уровня если на сдали пустая клетка.</t>
  </si>
  <si>
    <t>1.1.2.7.</t>
  </si>
  <si>
    <t>ОБЖ</t>
  </si>
  <si>
    <t>1.1.5.Наличие в школе психологического кабинета</t>
  </si>
  <si>
    <r>
      <t>1.2.10. Доля пед. работников  привл. к проведению ВсОШ (</t>
    </r>
    <r>
      <rPr>
        <b/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b/>
        <sz val="10"/>
        <color rgb="FF000000"/>
        <rFont val="Times New Roman"/>
        <family val="1"/>
        <charset val="204"/>
      </rPr>
      <t xml:space="preserve">) </t>
    </r>
  </si>
  <si>
    <t>1.2.11. 10. Доля пед. работников  привл. к проведению ГИА в формате ЕГЭ и ОГЭ в качестве эксапертов предметных комиссии</t>
  </si>
  <si>
    <t>0.170</t>
  </si>
  <si>
    <t>0.069</t>
  </si>
  <si>
    <t>2.6. Результаты муниципальных (Симферопольский район) мониторинговых исследований (К=1,5)</t>
  </si>
  <si>
    <t>2.6.1. Доля обучающихся, показавших успешное освоение программы по предмету при проведении муниципальных мониторинговых работ (в случае их проведения):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</si>
  <si>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</si>
  <si>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</si>
  <si>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итог 2.6.</t>
  </si>
  <si>
    <t>2.6.1.1.</t>
  </si>
  <si>
    <t>2.6.1.2.</t>
  </si>
  <si>
    <t>2.6.1.3.</t>
  </si>
  <si>
    <t>2.6.2.1. по русскому языку</t>
  </si>
  <si>
    <t>2.6.2.2. по математике</t>
  </si>
  <si>
    <t>2.6.2.3. по обществознанию</t>
  </si>
  <si>
    <t>МБОУ "Мирновская школа №1"</t>
  </si>
  <si>
    <t>Раздел 1</t>
  </si>
  <si>
    <t>Раздел 2</t>
  </si>
  <si>
    <t>итог 1.1.-1.3</t>
  </si>
  <si>
    <t>итог 2.3.</t>
  </si>
  <si>
    <t>Итог 2.1-2.3,2.6</t>
  </si>
  <si>
    <t>Среднее</t>
  </si>
  <si>
    <t>2.6.2. Результаты муниципального пробного экзамена</t>
  </si>
  <si>
    <t>отклонение</t>
  </si>
  <si>
    <t>Рейтинговое место</t>
  </si>
  <si>
    <r>
      <t>МБОУ «"</t>
    </r>
    <r>
      <rPr>
        <b/>
        <sz val="11"/>
        <rFont val="Times New Roman"/>
        <family val="1"/>
        <charset val="204"/>
      </rPr>
      <t>Чистенская школа-гимназия имени Героя Социалистического  Труда Тарасюка Ивана Степановича</t>
    </r>
    <r>
      <rPr>
        <b/>
        <sz val="10"/>
        <rFont val="Times New Roman"/>
        <family val="1"/>
        <charset val="204"/>
      </rPr>
      <t>" »</t>
    </r>
  </si>
  <si>
    <r>
      <t>МБОУ «"</t>
    </r>
    <r>
      <rPr>
        <sz val="11"/>
        <color theme="1"/>
        <rFont val="Times New Roman"/>
        <family val="1"/>
        <charset val="204"/>
      </rPr>
      <t>Чистенская школа-гимназия имени Героя Социалистического  Труда Тарасюка Ивана Степановича</t>
    </r>
    <r>
      <rPr>
        <sz val="10"/>
        <color theme="1"/>
        <rFont val="Times New Roman"/>
        <family val="1"/>
        <charset val="204"/>
      </rPr>
      <t>" »</t>
    </r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</si>
  <si>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</si>
  <si>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</si>
  <si>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</si>
  <si>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t>Кластер 1</t>
  </si>
  <si>
    <t>Кластер 4</t>
  </si>
  <si>
    <t>Кластер 7</t>
  </si>
  <si>
    <t>-</t>
  </si>
  <si>
    <t>Кластер 2</t>
  </si>
  <si>
    <t>Кластер 5</t>
  </si>
  <si>
    <t>Кластер 8</t>
  </si>
  <si>
    <t>Кластер 3</t>
  </si>
  <si>
    <t>Кластер 6</t>
  </si>
  <si>
    <t>Кластер 9</t>
  </si>
  <si>
    <t>ОО</t>
  </si>
  <si>
    <t>Кластеры</t>
  </si>
  <si>
    <t>Характеристика</t>
  </si>
  <si>
    <t>Направления управленческих решения</t>
  </si>
  <si>
    <t>1, 2, 3</t>
  </si>
  <si>
    <t>ОО показывают высокое качество результата независимо от качества условий</t>
  </si>
  <si>
    <t xml:space="preserve"> - изучение позитивного опыта работы администрации ОО; </t>
  </si>
  <si>
    <t xml:space="preserve"> - организация обмена опытом с ОО, где результат низкий, организация  наставничества</t>
  </si>
  <si>
    <t>4, 5, 6</t>
  </si>
  <si>
    <t>ОО, в которых близкие к среднему результаты по обоим разделам</t>
  </si>
  <si>
    <t xml:space="preserve"> - наблюдение за образовательным процессом; </t>
  </si>
  <si>
    <t xml:space="preserve"> - оказание адресной помощи по запросу</t>
  </si>
  <si>
    <t>7, 8, 9</t>
  </si>
  <si>
    <t>ОО, в которых отмечается низкое качество результата</t>
  </si>
  <si>
    <t xml:space="preserve"> - проведение педагогического аудита;</t>
  </si>
  <si>
    <t xml:space="preserve"> -внимание к организации образовательного процесса, с целью выяснения причин низкого качества результата</t>
  </si>
  <si>
    <t>3, 6, 9</t>
  </si>
  <si>
    <t>ОО, в которых отмечаются низкое качество условий (МТБ, кадровый состав, удовлетворение образова-тельных потребностей)</t>
  </si>
  <si>
    <t xml:space="preserve"> - аудит условий;</t>
  </si>
  <si>
    <t xml:space="preserve"> -адресная поддержка по улучшению качества условий образования</t>
  </si>
  <si>
    <t>МБОУ «Гвардейская школа № 1»,             МБОУ «Лицей», МБОУ «Чистенская школа-гимназия им.  Тарасюка И. С.»</t>
  </si>
  <si>
    <t>МБОУ «Гвардейская школа-гимназия№2», МБОУ «Денисовская школа», МБОУ «Родниковская школа-гимназия»</t>
  </si>
  <si>
    <t>МБОУ «Константиновская школа, МБОУ «Мирновская школа №2»</t>
  </si>
  <si>
    <t>МБОУ «Тепловская школа», МБОУ «Кленовская основная  школа»</t>
  </si>
  <si>
    <t xml:space="preserve">МБОУ «Украинская школа», МБОУ «Широковская школа», МБОУ «Мирновская школа №1»,  МБОУ «Укромновская школа»,  МБОУ «Маленская школа»,  МБОУ «Скворцовская школа» </t>
  </si>
  <si>
    <t>МБОУ «Добровская школа-гимназия им. Я. М. Слонимского», МБОУ «Новоандреевская школа им В.А. Осипова», МБОУ «Перовская школа-гимназия», МБОУ «Партизанская школа  им Героя Советского Союза .Богданова А.П.», МБОУ «Донская школа имени В.П. Давиденко», МБОУ «Журавлевская школа», МБОУ «Кольчугинская  школа №1», МБОУ «Молодежненская  школа №2», МБОУ «Первомайская школа», МБОУ «Перевальненская  школа», МБОУ «Чайкинская школа», МБОУ «Мазанская школа»,. МБОУ «Кубанская школа», МБОУ «Гвардейская школа-гимназия№3», МБОУ «Урожайновская школа им. К.В.Варлыгина», МБОУ «Новоселовская школа», МБОУ «Залесская школа», МБОУ «Николаевская школа»,  МБОУ «Винницкая школа», МБОУ «Пожарская школа»,</t>
  </si>
  <si>
    <t>МБОУ «Трудовская школа»,  МБОУ «Краснолесская основная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</si>
</sst>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6"/>
      <color rgb="FF000000"/>
      <name val="Candara"/>
      <family val="2"/>
      <charset val="204"/>
    </font>
    <font>
      <sz val="18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0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</cellStyleXfs>
  <cellXfs count="490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1" xfId="6" applyBorder="1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0" fillId="0" borderId="1" xfId="6" applyFont="1" applyFill="1" applyBorder="1"/>
    <xf numFmtId="0" fontId="17" fillId="0" borderId="0" xfId="6" applyFont="1" applyFill="1" applyBorder="1"/>
    <xf numFmtId="0" fontId="10" fillId="0" borderId="0" xfId="8" applyFont="1" applyFill="1" applyBorder="1"/>
    <xf numFmtId="0" fontId="10" fillId="0" borderId="0" xfId="7" applyFont="1" applyFill="1" applyBorder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2" borderId="6" xfId="6" applyFill="1" applyBorder="1" applyAlignment="1">
      <alignment horizontal="center" vertical="center" wrapText="1"/>
    </xf>
    <xf numFmtId="0" fontId="1" fillId="9" borderId="0" xfId="8" applyFill="1"/>
    <xf numFmtId="0" fontId="0" fillId="0" borderId="0" xfId="8" applyFont="1"/>
    <xf numFmtId="0" fontId="1" fillId="10" borderId="0" xfId="8" applyFill="1"/>
    <xf numFmtId="0" fontId="1" fillId="8" borderId="0" xfId="8" applyFill="1"/>
    <xf numFmtId="0" fontId="1" fillId="7" borderId="0" xfId="8" applyFill="1"/>
    <xf numFmtId="0" fontId="1" fillId="11" borderId="0" xfId="8" applyFill="1"/>
    <xf numFmtId="0" fontId="22" fillId="0" borderId="0" xfId="6" applyFont="1"/>
    <xf numFmtId="0" fontId="3" fillId="0" borderId="0" xfId="6" applyFont="1" applyAlignment="1">
      <alignment horizontal="center"/>
    </xf>
    <xf numFmtId="0" fontId="19" fillId="2" borderId="1" xfId="6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6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165" fontId="19" fillId="3" borderId="1" xfId="8" applyNumberFormat="1" applyFont="1" applyFill="1" applyBorder="1" applyAlignment="1">
      <alignment horizontal="center" vertical="center"/>
    </xf>
    <xf numFmtId="165" fontId="8" fillId="4" borderId="1" xfId="8" applyNumberFormat="1" applyFont="1" applyFill="1" applyBorder="1" applyAlignment="1">
      <alignment horizontal="center" vertical="center" wrapText="1"/>
    </xf>
    <xf numFmtId="165" fontId="8" fillId="3" borderId="1" xfId="6" applyNumberFormat="1" applyFont="1" applyFill="1" applyBorder="1" applyAlignment="1">
      <alignment horizontal="center" vertical="center" wrapText="1"/>
    </xf>
    <xf numFmtId="0" fontId="2" fillId="0" borderId="0" xfId="0" applyFont="1"/>
    <xf numFmtId="0" fontId="27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20" fillId="3" borderId="1" xfId="8" applyNumberFormat="1" applyFont="1" applyFill="1" applyBorder="1" applyAlignment="1">
      <alignment horizontal="center" vertical="center"/>
    </xf>
    <xf numFmtId="165" fontId="20" fillId="3" borderId="22" xfId="8" applyNumberFormat="1" applyFont="1" applyFill="1" applyBorder="1" applyAlignment="1">
      <alignment horizontal="center" vertical="center"/>
    </xf>
    <xf numFmtId="0" fontId="4" fillId="2" borderId="6" xfId="6" applyFont="1" applyFill="1" applyBorder="1" applyAlignment="1">
      <alignment horizontal="center" vertical="center" wrapText="1"/>
    </xf>
    <xf numFmtId="0" fontId="2" fillId="0" borderId="0" xfId="8" applyFont="1"/>
    <xf numFmtId="0" fontId="0" fillId="12" borderId="0" xfId="0" applyFill="1"/>
    <xf numFmtId="0" fontId="4" fillId="12" borderId="1" xfId="6" applyFont="1" applyFill="1" applyBorder="1" applyAlignment="1">
      <alignment horizontal="center" vertical="center" wrapText="1"/>
    </xf>
    <xf numFmtId="0" fontId="4" fillId="12" borderId="5" xfId="6" applyFont="1" applyFill="1" applyBorder="1" applyAlignment="1">
      <alignment horizontal="center" vertical="center" wrapText="1"/>
    </xf>
    <xf numFmtId="0" fontId="5" fillId="12" borderId="3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8" applyFont="1" applyAlignment="1">
      <alignment horizontal="center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wrapText="1"/>
    </xf>
    <xf numFmtId="0" fontId="7" fillId="6" borderId="5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28" fillId="0" borderId="5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vertical="center" wrapText="1"/>
    </xf>
    <xf numFmtId="0" fontId="3" fillId="0" borderId="0" xfId="0" applyFont="1" applyAlignment="1"/>
    <xf numFmtId="0" fontId="29" fillId="0" borderId="0" xfId="6" applyFont="1" applyAlignment="1"/>
    <xf numFmtId="0" fontId="25" fillId="0" borderId="0" xfId="0" applyFont="1"/>
    <xf numFmtId="0" fontId="30" fillId="0" borderId="0" xfId="0" applyFont="1"/>
    <xf numFmtId="0" fontId="31" fillId="0" borderId="0" xfId="0" applyFont="1"/>
    <xf numFmtId="0" fontId="4" fillId="6" borderId="6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center"/>
    </xf>
    <xf numFmtId="0" fontId="1" fillId="0" borderId="0" xfId="8" applyFill="1"/>
    <xf numFmtId="0" fontId="34" fillId="0" borderId="0" xfId="8" applyFont="1" applyAlignment="1"/>
    <xf numFmtId="0" fontId="14" fillId="2" borderId="20" xfId="8" applyNumberFormat="1" applyFont="1" applyFill="1" applyBorder="1" applyAlignment="1">
      <alignment horizontal="center" vertical="center"/>
    </xf>
    <xf numFmtId="0" fontId="14" fillId="2" borderId="19" xfId="8" applyNumberFormat="1" applyFont="1" applyFill="1" applyBorder="1" applyAlignment="1">
      <alignment horizontal="center" vertical="center"/>
    </xf>
    <xf numFmtId="0" fontId="1" fillId="9" borderId="1" xfId="8" applyFill="1" applyBorder="1" applyAlignment="1">
      <alignment horizontal="center" vertical="center"/>
    </xf>
    <xf numFmtId="0" fontId="14" fillId="2" borderId="2" xfId="8" applyNumberFormat="1" applyFont="1" applyFill="1" applyBorder="1" applyAlignment="1">
      <alignment horizontal="center" vertical="center"/>
    </xf>
    <xf numFmtId="0" fontId="1" fillId="9" borderId="1" xfId="8" applyFill="1" applyBorder="1"/>
    <xf numFmtId="165" fontId="7" fillId="11" borderId="1" xfId="6" applyNumberFormat="1" applyFont="1" applyFill="1" applyBorder="1" applyAlignment="1">
      <alignment horizontal="center" vertical="center" wrapText="1"/>
    </xf>
    <xf numFmtId="165" fontId="7" fillId="11" borderId="6" xfId="6" applyNumberFormat="1" applyFont="1" applyFill="1" applyBorder="1" applyAlignment="1">
      <alignment horizontal="center" vertical="center" wrapText="1"/>
    </xf>
    <xf numFmtId="0" fontId="22" fillId="2" borderId="6" xfId="6" applyFont="1" applyFill="1" applyBorder="1" applyAlignment="1">
      <alignment horizontal="center" vertical="center" wrapText="1"/>
    </xf>
    <xf numFmtId="165" fontId="7" fillId="14" borderId="2" xfId="6" applyNumberFormat="1" applyFont="1" applyFill="1" applyBorder="1" applyAlignment="1">
      <alignment horizontal="center" vertical="center" wrapText="1"/>
    </xf>
    <xf numFmtId="165" fontId="7" fillId="15" borderId="2" xfId="6" applyNumberFormat="1" applyFont="1" applyFill="1" applyBorder="1" applyAlignment="1">
      <alignment horizontal="center" vertical="center" wrapText="1"/>
    </xf>
    <xf numFmtId="165" fontId="4" fillId="15" borderId="1" xfId="7" applyNumberFormat="1" applyFont="1" applyFill="1" applyBorder="1" applyAlignment="1">
      <alignment horizontal="center" vertical="center" wrapText="1"/>
    </xf>
    <xf numFmtId="1" fontId="14" fillId="2" borderId="1" xfId="8" applyNumberFormat="1" applyFont="1" applyFill="1" applyBorder="1" applyAlignment="1">
      <alignment horizontal="center" vertical="center"/>
    </xf>
    <xf numFmtId="0" fontId="7" fillId="16" borderId="1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165" fontId="7" fillId="16" borderId="2" xfId="8" applyNumberFormat="1" applyFont="1" applyFill="1" applyBorder="1" applyAlignment="1">
      <alignment horizontal="center" vertical="center" wrapText="1"/>
    </xf>
    <xf numFmtId="0" fontId="0" fillId="0" borderId="0" xfId="6" applyFont="1" applyBorder="1"/>
    <xf numFmtId="0" fontId="7" fillId="0" borderId="5" xfId="8" applyFont="1" applyBorder="1" applyAlignment="1">
      <alignment horizontal="center" vertical="center" wrapText="1"/>
    </xf>
    <xf numFmtId="165" fontId="7" fillId="16" borderId="2" xfId="6" applyNumberFormat="1" applyFont="1" applyFill="1" applyBorder="1" applyAlignment="1">
      <alignment horizontal="center" vertical="center" wrapText="1"/>
    </xf>
    <xf numFmtId="165" fontId="4" fillId="16" borderId="2" xfId="7" applyNumberFormat="1" applyFont="1" applyFill="1" applyBorder="1" applyAlignment="1">
      <alignment horizontal="center" vertical="center" wrapText="1"/>
    </xf>
    <xf numFmtId="165" fontId="4" fillId="16" borderId="1" xfId="7" applyNumberFormat="1" applyFont="1" applyFill="1" applyBorder="1" applyAlignment="1">
      <alignment horizontal="center" vertical="center" wrapText="1"/>
    </xf>
    <xf numFmtId="0" fontId="17" fillId="0" borderId="0" xfId="6" applyFont="1" applyBorder="1"/>
    <xf numFmtId="165" fontId="7" fillId="16" borderId="1" xfId="6" applyNumberFormat="1" applyFont="1" applyFill="1" applyBorder="1" applyAlignment="1">
      <alignment horizontal="center" vertical="center" wrapText="1"/>
    </xf>
    <xf numFmtId="0" fontId="1" fillId="16" borderId="6" xfId="6" applyFill="1" applyBorder="1" applyAlignment="1">
      <alignment horizontal="center" vertical="center" wrapText="1"/>
    </xf>
    <xf numFmtId="165" fontId="7" fillId="16" borderId="6" xfId="6" applyNumberFormat="1" applyFont="1" applyFill="1" applyBorder="1" applyAlignment="1">
      <alignment horizontal="center" vertical="center" wrapText="1"/>
    </xf>
    <xf numFmtId="1" fontId="13" fillId="2" borderId="1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165" fontId="4" fillId="2" borderId="1" xfId="7" applyNumberFormat="1" applyFont="1" applyFill="1" applyBorder="1" applyAlignment="1">
      <alignment horizontal="center" vertical="center" wrapText="1"/>
    </xf>
    <xf numFmtId="0" fontId="14" fillId="2" borderId="24" xfId="8" applyNumberFormat="1" applyFont="1" applyFill="1" applyBorder="1" applyAlignment="1">
      <alignment horizontal="center" vertical="center"/>
    </xf>
    <xf numFmtId="0" fontId="14" fillId="2" borderId="15" xfId="8" applyNumberFormat="1" applyFont="1" applyFill="1" applyBorder="1" applyAlignment="1">
      <alignment horizontal="center" vertical="center"/>
    </xf>
    <xf numFmtId="0" fontId="14" fillId="2" borderId="8" xfId="8" applyNumberFormat="1" applyFont="1" applyFill="1" applyBorder="1" applyAlignment="1">
      <alignment horizontal="center" vertical="center"/>
    </xf>
    <xf numFmtId="165" fontId="7" fillId="2" borderId="2" xfId="6" applyNumberFormat="1" applyFont="1" applyFill="1" applyBorder="1" applyAlignment="1">
      <alignment horizontal="center" vertical="center" wrapText="1"/>
    </xf>
    <xf numFmtId="0" fontId="36" fillId="0" borderId="0" xfId="6" applyFont="1" applyFill="1" applyBorder="1"/>
    <xf numFmtId="0" fontId="35" fillId="0" borderId="0" xfId="0" applyFont="1"/>
    <xf numFmtId="165" fontId="7" fillId="5" borderId="2" xfId="7" applyNumberFormat="1" applyFont="1" applyFill="1" applyBorder="1" applyAlignment="1">
      <alignment horizontal="center" vertical="center" wrapText="1"/>
    </xf>
    <xf numFmtId="165" fontId="7" fillId="5" borderId="1" xfId="7" applyNumberFormat="1" applyFont="1" applyFill="1" applyBorder="1" applyAlignment="1">
      <alignment horizontal="center" vertical="center" wrapText="1"/>
    </xf>
    <xf numFmtId="0" fontId="35" fillId="0" borderId="0" xfId="6" applyFont="1"/>
    <xf numFmtId="0" fontId="35" fillId="2" borderId="6" xfId="6" applyFont="1" applyFill="1" applyBorder="1" applyAlignment="1">
      <alignment horizontal="center" vertical="center" wrapText="1"/>
    </xf>
    <xf numFmtId="1" fontId="14" fillId="2" borderId="24" xfId="8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2" borderId="2" xfId="6" applyNumberFormat="1" applyFont="1" applyFill="1" applyBorder="1" applyAlignment="1">
      <alignment horizontal="center" vertical="center"/>
    </xf>
    <xf numFmtId="1" fontId="7" fillId="11" borderId="1" xfId="6" applyNumberFormat="1" applyFont="1" applyFill="1" applyBorder="1" applyAlignment="1">
      <alignment horizontal="center" vertical="center" wrapText="1"/>
    </xf>
    <xf numFmtId="1" fontId="4" fillId="2" borderId="1" xfId="6" applyNumberFormat="1" applyFont="1" applyFill="1" applyBorder="1" applyAlignment="1">
      <alignment horizontal="center" vertical="center" wrapText="1"/>
    </xf>
    <xf numFmtId="1" fontId="13" fillId="16" borderId="1" xfId="6" applyNumberFormat="1" applyFont="1" applyFill="1" applyBorder="1" applyAlignment="1">
      <alignment horizontal="center" vertical="center" wrapText="1"/>
    </xf>
    <xf numFmtId="1" fontId="7" fillId="16" borderId="1" xfId="6" applyNumberFormat="1" applyFont="1" applyFill="1" applyBorder="1" applyAlignment="1">
      <alignment horizontal="center" vertical="center" wrapText="1"/>
    </xf>
    <xf numFmtId="1" fontId="1" fillId="2" borderId="6" xfId="6" applyNumberFormat="1" applyFill="1" applyBorder="1" applyAlignment="1">
      <alignment horizontal="center" vertical="center" wrapText="1"/>
    </xf>
    <xf numFmtId="1" fontId="33" fillId="2" borderId="1" xfId="6" applyNumberFormat="1" applyFont="1" applyFill="1" applyBorder="1" applyAlignment="1">
      <alignment horizontal="center" vertical="center" wrapText="1"/>
    </xf>
    <xf numFmtId="1" fontId="22" fillId="2" borderId="6" xfId="6" applyNumberFormat="1" applyFont="1" applyFill="1" applyBorder="1" applyAlignment="1">
      <alignment horizontal="center" vertical="center" wrapText="1"/>
    </xf>
    <xf numFmtId="1" fontId="1" fillId="16" borderId="6" xfId="6" applyNumberFormat="1" applyFill="1" applyBorder="1" applyAlignment="1">
      <alignment horizontal="center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165" fontId="4" fillId="2" borderId="6" xfId="6" applyNumberFormat="1" applyFont="1" applyFill="1" applyBorder="1" applyAlignment="1">
      <alignment horizontal="center" vertical="center" wrapText="1"/>
    </xf>
    <xf numFmtId="165" fontId="1" fillId="2" borderId="6" xfId="6" applyNumberFormat="1" applyFill="1" applyBorder="1" applyAlignment="1">
      <alignment horizontal="center" vertical="center" wrapText="1"/>
    </xf>
    <xf numFmtId="165" fontId="0" fillId="2" borderId="6" xfId="6" applyNumberFormat="1" applyFont="1" applyFill="1" applyBorder="1" applyAlignment="1">
      <alignment horizontal="center" vertical="center" wrapText="1"/>
    </xf>
    <xf numFmtId="165" fontId="1" fillId="16" borderId="6" xfId="6" applyNumberFormat="1" applyFill="1" applyBorder="1" applyAlignment="1">
      <alignment horizontal="center" vertical="center" wrapText="1"/>
    </xf>
    <xf numFmtId="165" fontId="35" fillId="2" borderId="6" xfId="6" applyNumberFormat="1" applyFont="1" applyFill="1" applyBorder="1" applyAlignment="1">
      <alignment horizontal="center" vertical="center" wrapText="1"/>
    </xf>
    <xf numFmtId="0" fontId="7" fillId="9" borderId="5" xfId="8" applyFont="1" applyFill="1" applyBorder="1" applyAlignment="1">
      <alignment horizontal="center" vertical="center" wrapText="1"/>
    </xf>
    <xf numFmtId="1" fontId="7" fillId="9" borderId="1" xfId="6" applyNumberFormat="1" applyFont="1" applyFill="1" applyBorder="1" applyAlignment="1">
      <alignment horizontal="center" vertical="center" wrapText="1"/>
    </xf>
    <xf numFmtId="1" fontId="1" fillId="9" borderId="1" xfId="18" applyNumberFormat="1" applyFill="1" applyBorder="1" applyAlignment="1">
      <alignment horizontal="center" vertical="center" wrapText="1"/>
    </xf>
    <xf numFmtId="165" fontId="7" fillId="9" borderId="6" xfId="6" applyNumberFormat="1" applyFont="1" applyFill="1" applyBorder="1" applyAlignment="1">
      <alignment horizontal="center" vertical="center" wrapText="1"/>
    </xf>
    <xf numFmtId="165" fontId="1" fillId="9" borderId="6" xfId="18" applyNumberFormat="1" applyFill="1" applyBorder="1" applyAlignment="1">
      <alignment horizontal="center" vertical="center" wrapText="1"/>
    </xf>
    <xf numFmtId="165" fontId="7" fillId="9" borderId="1" xfId="6" applyNumberFormat="1" applyFont="1" applyFill="1" applyBorder="1" applyAlignment="1">
      <alignment horizontal="center" vertical="center" wrapText="1"/>
    </xf>
    <xf numFmtId="165" fontId="1" fillId="9" borderId="1" xfId="18" applyNumberFormat="1" applyFill="1" applyBorder="1" applyAlignment="1">
      <alignment horizontal="center" vertical="center" wrapText="1"/>
    </xf>
    <xf numFmtId="0" fontId="7" fillId="9" borderId="1" xfId="8" applyFont="1" applyFill="1" applyBorder="1" applyAlignment="1">
      <alignment horizontal="center" vertical="center" wrapText="1"/>
    </xf>
    <xf numFmtId="165" fontId="1" fillId="17" borderId="2" xfId="18" applyNumberFormat="1" applyFill="1" applyBorder="1" applyAlignment="1">
      <alignment horizontal="center" vertical="center" wrapText="1"/>
    </xf>
    <xf numFmtId="165" fontId="4" fillId="18" borderId="2" xfId="7" applyNumberFormat="1" applyFont="1" applyFill="1" applyBorder="1" applyAlignment="1">
      <alignment horizontal="center" vertical="center" wrapText="1"/>
    </xf>
    <xf numFmtId="165" fontId="1" fillId="9" borderId="2" xfId="18" applyNumberFormat="1" applyFill="1" applyBorder="1" applyAlignment="1">
      <alignment horizontal="center" vertical="center" wrapText="1"/>
    </xf>
    <xf numFmtId="0" fontId="7" fillId="10" borderId="1" xfId="8" applyFont="1" applyFill="1" applyBorder="1" applyAlignment="1">
      <alignment horizontal="center" vertical="center" wrapText="1"/>
    </xf>
    <xf numFmtId="165" fontId="7" fillId="14" borderId="2" xfId="8" applyNumberFormat="1" applyFont="1" applyFill="1" applyBorder="1" applyAlignment="1">
      <alignment horizontal="center" vertical="center" wrapText="1"/>
    </xf>
    <xf numFmtId="165" fontId="4" fillId="14" borderId="1" xfId="7" applyNumberFormat="1" applyFont="1" applyFill="1" applyBorder="1" applyAlignment="1">
      <alignment horizontal="center" vertical="center" wrapText="1"/>
    </xf>
    <xf numFmtId="0" fontId="7" fillId="10" borderId="5" xfId="8" applyFont="1" applyFill="1" applyBorder="1" applyAlignment="1">
      <alignment horizontal="center" vertical="center" wrapText="1"/>
    </xf>
    <xf numFmtId="165" fontId="7" fillId="10" borderId="1" xfId="6" applyNumberFormat="1" applyFont="1" applyFill="1" applyBorder="1" applyAlignment="1">
      <alignment horizontal="center" vertical="center" wrapText="1"/>
    </xf>
    <xf numFmtId="1" fontId="7" fillId="10" borderId="1" xfId="6" applyNumberFormat="1" applyFont="1" applyFill="1" applyBorder="1" applyAlignment="1">
      <alignment horizontal="center" vertical="center" wrapText="1"/>
    </xf>
    <xf numFmtId="165" fontId="7" fillId="10" borderId="6" xfId="6" applyNumberFormat="1" applyFont="1" applyFill="1" applyBorder="1" applyAlignment="1">
      <alignment horizontal="center" vertical="center" wrapText="1"/>
    </xf>
    <xf numFmtId="1" fontId="1" fillId="7" borderId="1" xfId="8" applyNumberFormat="1" applyFill="1" applyBorder="1"/>
    <xf numFmtId="1" fontId="1" fillId="11" borderId="1" xfId="8" applyNumberFormat="1" applyFill="1" applyBorder="1"/>
    <xf numFmtId="1" fontId="1" fillId="2" borderId="1" xfId="6" applyNumberFormat="1" applyFill="1" applyBorder="1" applyAlignment="1">
      <alignment horizontal="center" vertical="center" wrapText="1"/>
    </xf>
    <xf numFmtId="0" fontId="1" fillId="2" borderId="1" xfId="6" applyFill="1" applyBorder="1" applyAlignment="1">
      <alignment horizontal="center" vertical="center" wrapText="1"/>
    </xf>
    <xf numFmtId="0" fontId="1" fillId="7" borderId="1" xfId="8" applyFill="1" applyBorder="1"/>
    <xf numFmtId="0" fontId="1" fillId="11" borderId="1" xfId="8" applyFill="1" applyBorder="1"/>
    <xf numFmtId="165" fontId="22" fillId="2" borderId="6" xfId="6" applyNumberFormat="1" applyFont="1" applyFill="1" applyBorder="1" applyAlignment="1">
      <alignment horizontal="center" vertical="center" wrapText="1"/>
    </xf>
    <xf numFmtId="165" fontId="14" fillId="11" borderId="24" xfId="8" applyNumberFormat="1" applyFont="1" applyFill="1" applyBorder="1" applyAlignment="1">
      <alignment horizontal="center" vertical="center"/>
    </xf>
    <xf numFmtId="0" fontId="7" fillId="11" borderId="1" xfId="8" applyFont="1" applyFill="1" applyBorder="1" applyAlignment="1">
      <alignment horizontal="center" vertical="center" wrapText="1"/>
    </xf>
    <xf numFmtId="0" fontId="7" fillId="11" borderId="5" xfId="8" applyFont="1" applyFill="1" applyBorder="1" applyAlignment="1">
      <alignment horizontal="center" vertical="center" wrapText="1"/>
    </xf>
    <xf numFmtId="165" fontId="4" fillId="19" borderId="1" xfId="7" applyNumberFormat="1" applyFont="1" applyFill="1" applyBorder="1" applyAlignment="1">
      <alignment horizontal="center" vertical="center" wrapText="1"/>
    </xf>
    <xf numFmtId="165" fontId="4" fillId="20" borderId="1" xfId="7" applyNumberFormat="1" applyFont="1" applyFill="1" applyBorder="1" applyAlignment="1">
      <alignment horizontal="center" vertical="center" wrapText="1"/>
    </xf>
    <xf numFmtId="165" fontId="7" fillId="19" borderId="1" xfId="7" applyNumberFormat="1" applyFont="1" applyFill="1" applyBorder="1" applyAlignment="1">
      <alignment horizontal="center" vertical="center" wrapText="1"/>
    </xf>
    <xf numFmtId="0" fontId="4" fillId="21" borderId="1" xfId="7" applyFont="1" applyFill="1" applyBorder="1" applyAlignment="1">
      <alignment horizontal="center" vertical="center" wrapText="1"/>
    </xf>
    <xf numFmtId="165" fontId="4" fillId="22" borderId="1" xfId="7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 vertical="center"/>
    </xf>
    <xf numFmtId="165" fontId="1" fillId="9" borderId="2" xfId="18" applyNumberFormat="1" applyFill="1" applyBorder="1" applyAlignment="1">
      <alignment horizontal="center" vertical="center"/>
    </xf>
    <xf numFmtId="165" fontId="1" fillId="9" borderId="20" xfId="18" applyNumberFormat="1" applyFill="1" applyBorder="1" applyAlignment="1">
      <alignment horizontal="center" vertical="center"/>
    </xf>
    <xf numFmtId="165" fontId="14" fillId="10" borderId="20" xfId="8" applyNumberFormat="1" applyFont="1" applyFill="1" applyBorder="1" applyAlignment="1">
      <alignment horizontal="center" vertical="center"/>
    </xf>
    <xf numFmtId="1" fontId="14" fillId="2" borderId="15" xfId="8" applyNumberFormat="1" applyFont="1" applyFill="1" applyBorder="1" applyAlignment="1">
      <alignment horizontal="center" vertical="center"/>
    </xf>
    <xf numFmtId="1" fontId="14" fillId="2" borderId="8" xfId="8" applyNumberFormat="1" applyFont="1" applyFill="1" applyBorder="1" applyAlignment="1">
      <alignment horizontal="center" vertical="center"/>
    </xf>
    <xf numFmtId="0" fontId="1" fillId="7" borderId="0" xfId="8" applyFill="1" applyAlignment="1">
      <alignment horizontal="center" vertical="center"/>
    </xf>
    <xf numFmtId="0" fontId="1" fillId="11" borderId="0" xfId="8" applyFill="1" applyAlignment="1">
      <alignment horizontal="center" vertical="center"/>
    </xf>
    <xf numFmtId="0" fontId="6" fillId="2" borderId="1" xfId="8" applyFont="1" applyFill="1" applyBorder="1" applyAlignment="1">
      <alignment horizontal="center" vertical="center" wrapText="1"/>
    </xf>
    <xf numFmtId="1" fontId="20" fillId="3" borderId="21" xfId="8" applyNumberFormat="1" applyFont="1" applyFill="1" applyBorder="1" applyAlignment="1">
      <alignment horizontal="center" vertical="center"/>
    </xf>
    <xf numFmtId="165" fontId="8" fillId="23" borderId="2" xfId="8" applyNumberFormat="1" applyFont="1" applyFill="1" applyBorder="1" applyAlignment="1">
      <alignment horizontal="center" vertical="center" wrapText="1"/>
    </xf>
    <xf numFmtId="165" fontId="7" fillId="24" borderId="2" xfId="8" applyNumberFormat="1" applyFont="1" applyFill="1" applyBorder="1" applyAlignment="1">
      <alignment horizontal="center" vertical="center" wrapText="1"/>
    </xf>
    <xf numFmtId="0" fontId="22" fillId="9" borderId="1" xfId="8" applyFont="1" applyFill="1" applyBorder="1"/>
    <xf numFmtId="165" fontId="5" fillId="3" borderId="1" xfId="6" applyNumberFormat="1" applyFont="1" applyFill="1" applyBorder="1" applyAlignment="1">
      <alignment horizontal="center" vertical="center"/>
    </xf>
    <xf numFmtId="165" fontId="5" fillId="9" borderId="2" xfId="6" applyNumberFormat="1" applyFont="1" applyFill="1" applyBorder="1" applyAlignment="1">
      <alignment horizontal="center" vertical="center"/>
    </xf>
    <xf numFmtId="165" fontId="22" fillId="9" borderId="2" xfId="18" applyNumberFormat="1" applyFont="1" applyFill="1" applyBorder="1" applyAlignment="1">
      <alignment horizontal="center" vertical="center" wrapText="1"/>
    </xf>
    <xf numFmtId="165" fontId="5" fillId="10" borderId="2" xfId="6" applyNumberFormat="1" applyFont="1" applyFill="1" applyBorder="1" applyAlignment="1">
      <alignment horizontal="center" vertical="center"/>
    </xf>
    <xf numFmtId="165" fontId="5" fillId="11" borderId="2" xfId="6" applyNumberFormat="1" applyFont="1" applyFill="1" applyBorder="1" applyAlignment="1">
      <alignment horizontal="center" vertical="center"/>
    </xf>
    <xf numFmtId="165" fontId="4" fillId="16" borderId="2" xfId="6" applyNumberFormat="1" applyFont="1" applyFill="1" applyBorder="1" applyAlignment="1">
      <alignment horizontal="center" vertical="center"/>
    </xf>
    <xf numFmtId="165" fontId="7" fillId="2" borderId="2" xfId="6" applyNumberFormat="1" applyFont="1" applyFill="1" applyBorder="1" applyAlignment="1">
      <alignment horizontal="center" vertical="center"/>
    </xf>
    <xf numFmtId="0" fontId="1" fillId="21" borderId="1" xfId="8" applyFill="1" applyBorder="1"/>
    <xf numFmtId="165" fontId="1" fillId="25" borderId="2" xfId="18" applyNumberFormat="1" applyFill="1" applyBorder="1" applyAlignment="1">
      <alignment horizontal="center" vertical="center" wrapText="1"/>
    </xf>
    <xf numFmtId="165" fontId="8" fillId="26" borderId="1" xfId="6" applyNumberFormat="1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8" fillId="27" borderId="1" xfId="8" applyFont="1" applyFill="1" applyBorder="1" applyAlignment="1">
      <alignment horizontal="center" vertical="center" wrapText="1"/>
    </xf>
    <xf numFmtId="0" fontId="8" fillId="28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38" fillId="0" borderId="1" xfId="8" applyFont="1" applyFill="1" applyBorder="1" applyAlignment="1">
      <alignment horizontal="center" vertical="center" wrapText="1"/>
    </xf>
    <xf numFmtId="0" fontId="8" fillId="6" borderId="1" xfId="8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6" fillId="16" borderId="1" xfId="6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6" fillId="29" borderId="28" xfId="6" applyFont="1" applyFill="1" applyBorder="1" applyAlignment="1">
      <alignment horizontal="center" vertical="center" wrapText="1"/>
    </xf>
    <xf numFmtId="0" fontId="6" fillId="0" borderId="28" xfId="8" applyFont="1" applyFill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/>
    </xf>
    <xf numFmtId="165" fontId="29" fillId="2" borderId="1" xfId="6" applyNumberFormat="1" applyFont="1" applyFill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5" fontId="29" fillId="9" borderId="1" xfId="8" applyNumberFormat="1" applyFont="1" applyFill="1" applyBorder="1" applyAlignment="1">
      <alignment horizontal="center" vertical="center"/>
    </xf>
    <xf numFmtId="165" fontId="29" fillId="0" borderId="1" xfId="19" applyNumberFormat="1" applyFont="1" applyBorder="1" applyAlignment="1">
      <alignment horizontal="center" vertical="center"/>
    </xf>
    <xf numFmtId="165" fontId="29" fillId="13" borderId="1" xfId="18" applyNumberFormat="1" applyFont="1" applyBorder="1" applyAlignment="1">
      <alignment horizontal="center" vertical="center"/>
    </xf>
    <xf numFmtId="165" fontId="39" fillId="0" borderId="28" xfId="1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5" fontId="29" fillId="7" borderId="0" xfId="8" applyNumberFormat="1" applyFont="1" applyFill="1" applyAlignment="1">
      <alignment horizontal="center" vertical="center"/>
    </xf>
    <xf numFmtId="0" fontId="27" fillId="2" borderId="5" xfId="6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/>
    </xf>
    <xf numFmtId="165" fontId="29" fillId="30" borderId="1" xfId="0" applyNumberFormat="1" applyFont="1" applyFill="1" applyBorder="1" applyAlignment="1">
      <alignment horizontal="center" vertical="center"/>
    </xf>
    <xf numFmtId="165" fontId="5" fillId="26" borderId="1" xfId="6" applyNumberFormat="1" applyFont="1" applyFill="1" applyBorder="1" applyAlignment="1">
      <alignment horizontal="center" vertical="center"/>
    </xf>
    <xf numFmtId="0" fontId="0" fillId="0" borderId="0" xfId="0" applyFont="1"/>
    <xf numFmtId="0" fontId="5" fillId="2" borderId="1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 wrapText="1"/>
    </xf>
    <xf numFmtId="165" fontId="5" fillId="16" borderId="1" xfId="6" applyNumberFormat="1" applyFont="1" applyFill="1" applyBorder="1" applyAlignment="1">
      <alignment horizontal="center" vertical="center" wrapText="1"/>
    </xf>
    <xf numFmtId="165" fontId="19" fillId="3" borderId="1" xfId="6" applyNumberFormat="1" applyFont="1" applyFill="1" applyBorder="1" applyAlignment="1">
      <alignment horizontal="center" vertical="center" wrapText="1"/>
    </xf>
    <xf numFmtId="0" fontId="7" fillId="31" borderId="1" xfId="8" applyFont="1" applyFill="1" applyBorder="1" applyAlignment="1">
      <alignment horizontal="center" vertical="center" wrapText="1"/>
    </xf>
    <xf numFmtId="0" fontId="7" fillId="32" borderId="1" xfId="8" applyFont="1" applyFill="1" applyBorder="1" applyAlignment="1">
      <alignment horizontal="center" vertical="center" wrapText="1"/>
    </xf>
    <xf numFmtId="165" fontId="14" fillId="31" borderId="1" xfId="8" applyNumberFormat="1" applyFont="1" applyFill="1" applyBorder="1" applyAlignment="1">
      <alignment horizontal="center" vertical="center"/>
    </xf>
    <xf numFmtId="165" fontId="14" fillId="32" borderId="1" xfId="8" applyNumberFormat="1" applyFont="1" applyFill="1" applyBorder="1" applyAlignment="1">
      <alignment horizontal="center" vertical="center"/>
    </xf>
    <xf numFmtId="165" fontId="14" fillId="21" borderId="1" xfId="8" applyNumberFormat="1" applyFont="1" applyFill="1" applyBorder="1" applyAlignment="1">
      <alignment horizontal="center" vertical="center"/>
    </xf>
    <xf numFmtId="0" fontId="1" fillId="6" borderId="0" xfId="8" applyFill="1" applyAlignment="1">
      <alignment horizontal="center" vertical="center"/>
    </xf>
    <xf numFmtId="165" fontId="20" fillId="8" borderId="1" xfId="8" applyNumberFormat="1" applyFont="1" applyFill="1" applyBorder="1" applyAlignment="1">
      <alignment horizontal="center" vertical="center"/>
    </xf>
    <xf numFmtId="165" fontId="8" fillId="8" borderId="1" xfId="8" applyNumberFormat="1" applyFont="1" applyFill="1" applyBorder="1" applyAlignment="1">
      <alignment horizontal="center" vertical="center" wrapText="1"/>
    </xf>
    <xf numFmtId="165" fontId="20" fillId="33" borderId="1" xfId="8" applyNumberFormat="1" applyFont="1" applyFill="1" applyBorder="1" applyAlignment="1">
      <alignment horizontal="center" vertical="center"/>
    </xf>
    <xf numFmtId="0" fontId="7" fillId="2" borderId="2" xfId="8" applyFont="1" applyFill="1" applyBorder="1" applyAlignment="1">
      <alignment horizontal="center" vertical="center" wrapText="1"/>
    </xf>
    <xf numFmtId="165" fontId="14" fillId="21" borderId="3" xfId="8" applyNumberFormat="1" applyFont="1" applyFill="1" applyBorder="1" applyAlignment="1">
      <alignment horizontal="center" vertical="center"/>
    </xf>
    <xf numFmtId="165" fontId="14" fillId="8" borderId="3" xfId="8" applyNumberFormat="1" applyFont="1" applyFill="1" applyBorder="1" applyAlignment="1">
      <alignment horizontal="center" vertical="center"/>
    </xf>
    <xf numFmtId="165" fontId="3" fillId="21" borderId="30" xfId="8" applyNumberFormat="1" applyFont="1" applyFill="1" applyBorder="1" applyAlignment="1">
      <alignment horizontal="center" vertical="center"/>
    </xf>
    <xf numFmtId="165" fontId="3" fillId="31" borderId="30" xfId="8" applyNumberFormat="1" applyFont="1" applyFill="1" applyBorder="1" applyAlignment="1">
      <alignment horizontal="center" vertical="center"/>
    </xf>
    <xf numFmtId="165" fontId="1" fillId="21" borderId="30" xfId="8" applyNumberFormat="1" applyFill="1" applyBorder="1" applyAlignment="1">
      <alignment horizontal="center" vertical="center"/>
    </xf>
    <xf numFmtId="165" fontId="3" fillId="31" borderId="29" xfId="8" applyNumberFormat="1" applyFont="1" applyFill="1" applyBorder="1" applyAlignment="1">
      <alignment horizontal="center" vertical="center"/>
    </xf>
    <xf numFmtId="165" fontId="14" fillId="31" borderId="6" xfId="8" applyNumberFormat="1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0" fontId="40" fillId="0" borderId="0" xfId="6" applyFont="1" applyFill="1" applyBorder="1"/>
    <xf numFmtId="0" fontId="5" fillId="31" borderId="1" xfId="8" applyFont="1" applyFill="1" applyBorder="1" applyAlignment="1">
      <alignment horizontal="center" vertical="center" wrapText="1"/>
    </xf>
    <xf numFmtId="0" fontId="5" fillId="32" borderId="1" xfId="8" applyFont="1" applyFill="1" applyBorder="1" applyAlignment="1">
      <alignment horizontal="center" vertical="center" wrapText="1"/>
    </xf>
    <xf numFmtId="0" fontId="22" fillId="32" borderId="1" xfId="8" applyFont="1" applyFill="1" applyBorder="1" applyAlignment="1">
      <alignment horizontal="center" vertical="center" wrapText="1"/>
    </xf>
    <xf numFmtId="0" fontId="1" fillId="0" borderId="0" xfId="6" applyFont="1" applyBorder="1"/>
    <xf numFmtId="0" fontId="5" fillId="21" borderId="1" xfId="8" applyFont="1" applyFill="1" applyBorder="1" applyAlignment="1">
      <alignment horizontal="center" vertical="center" wrapText="1"/>
    </xf>
    <xf numFmtId="0" fontId="1" fillId="6" borderId="0" xfId="8" applyFont="1" applyFill="1" applyAlignment="1">
      <alignment horizontal="center" vertical="center"/>
    </xf>
    <xf numFmtId="0" fontId="44" fillId="31" borderId="29" xfId="0" applyFont="1" applyFill="1" applyBorder="1" applyAlignment="1">
      <alignment horizontal="center" vertical="top" wrapText="1"/>
    </xf>
    <xf numFmtId="0" fontId="4" fillId="32" borderId="29" xfId="0" applyFont="1" applyFill="1" applyBorder="1" applyAlignment="1">
      <alignment horizontal="center" vertical="center" wrapText="1" readingOrder="1"/>
    </xf>
    <xf numFmtId="0" fontId="4" fillId="21" borderId="29" xfId="0" applyFont="1" applyFill="1" applyBorder="1" applyAlignment="1">
      <alignment horizontal="center" vertical="center" wrapText="1" readingOrder="1"/>
    </xf>
    <xf numFmtId="0" fontId="46" fillId="0" borderId="39" xfId="0" applyFont="1" applyBorder="1" applyAlignment="1">
      <alignment horizontal="center" vertical="center" wrapText="1" readingOrder="1"/>
    </xf>
    <xf numFmtId="0" fontId="48" fillId="34" borderId="46" xfId="0" applyFont="1" applyFill="1" applyBorder="1" applyAlignment="1">
      <alignment horizontal="center" vertical="center" wrapText="1" readingOrder="1"/>
    </xf>
    <xf numFmtId="0" fontId="48" fillId="34" borderId="47" xfId="0" applyFont="1" applyFill="1" applyBorder="1" applyAlignment="1">
      <alignment horizontal="center" vertical="center" wrapText="1" readingOrder="1"/>
    </xf>
    <xf numFmtId="0" fontId="22" fillId="34" borderId="48" xfId="0" applyFont="1" applyFill="1" applyBorder="1" applyAlignment="1">
      <alignment horizontal="center" vertical="center" wrapText="1"/>
    </xf>
    <xf numFmtId="0" fontId="47" fillId="34" borderId="47" xfId="0" applyFont="1" applyFill="1" applyBorder="1" applyAlignment="1">
      <alignment horizontal="center" vertical="center" wrapText="1" readingOrder="1"/>
    </xf>
    <xf numFmtId="0" fontId="47" fillId="0" borderId="46" xfId="0" applyFont="1" applyBorder="1" applyAlignment="1">
      <alignment horizontal="center" vertical="center" wrapText="1" readingOrder="1"/>
    </xf>
    <xf numFmtId="0" fontId="47" fillId="0" borderId="47" xfId="0" applyFont="1" applyBorder="1" applyAlignment="1">
      <alignment horizontal="center" vertical="center" wrapText="1" readingOrder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 readingOrder="1"/>
    </xf>
    <xf numFmtId="0" fontId="13" fillId="0" borderId="49" xfId="0" applyFont="1" applyBorder="1" applyAlignment="1">
      <alignment horizontal="center" vertical="center" wrapText="1" readingOrder="1"/>
    </xf>
    <xf numFmtId="0" fontId="13" fillId="0" borderId="48" xfId="0" applyFont="1" applyBorder="1" applyAlignment="1">
      <alignment horizontal="center" vertical="center" wrapText="1" readingOrder="1"/>
    </xf>
    <xf numFmtId="0" fontId="4" fillId="2" borderId="32" xfId="8" applyFont="1" applyFill="1" applyBorder="1" applyAlignment="1">
      <alignment horizontal="center" vertical="center" wrapText="1"/>
    </xf>
    <xf numFmtId="0" fontId="4" fillId="2" borderId="33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0" borderId="31" xfId="8" applyFont="1" applyFill="1" applyBorder="1" applyAlignment="1">
      <alignment horizontal="center" vertical="center" wrapText="1"/>
    </xf>
    <xf numFmtId="165" fontId="1" fillId="0" borderId="1" xfId="8" applyNumberFormat="1" applyBorder="1" applyAlignment="1">
      <alignment horizontal="center" vertical="center"/>
    </xf>
    <xf numFmtId="165" fontId="10" fillId="0" borderId="1" xfId="8" applyNumberFormat="1" applyFont="1" applyFill="1" applyBorder="1" applyAlignment="1">
      <alignment horizontal="center" vertical="center"/>
    </xf>
    <xf numFmtId="165" fontId="10" fillId="0" borderId="1" xfId="6" applyNumberFormat="1" applyFont="1" applyFill="1" applyBorder="1" applyAlignment="1">
      <alignment horizontal="center" vertical="center"/>
    </xf>
    <xf numFmtId="165" fontId="0" fillId="0" borderId="1" xfId="6" applyNumberFormat="1" applyFont="1" applyBorder="1" applyAlignment="1">
      <alignment horizontal="center" vertical="center"/>
    </xf>
    <xf numFmtId="165" fontId="36" fillId="0" borderId="1" xfId="6" applyNumberFormat="1" applyFont="1" applyFill="1" applyBorder="1" applyAlignment="1">
      <alignment horizontal="center" vertical="center"/>
    </xf>
    <xf numFmtId="0" fontId="5" fillId="33" borderId="1" xfId="8" applyFont="1" applyFill="1" applyBorder="1" applyAlignment="1">
      <alignment vertical="center" wrapText="1"/>
    </xf>
    <xf numFmtId="165" fontId="14" fillId="21" borderId="6" xfId="8" applyNumberFormat="1" applyFont="1" applyFill="1" applyBorder="1" applyAlignment="1">
      <alignment horizontal="center" vertical="center"/>
    </xf>
    <xf numFmtId="165" fontId="14" fillId="32" borderId="6" xfId="8" applyNumberFormat="1" applyFont="1" applyFill="1" applyBorder="1" applyAlignment="1">
      <alignment horizontal="center" vertical="center"/>
    </xf>
    <xf numFmtId="165" fontId="20" fillId="33" borderId="6" xfId="8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 readingOrder="1"/>
    </xf>
    <xf numFmtId="0" fontId="13" fillId="0" borderId="52" xfId="0" applyFont="1" applyBorder="1" applyAlignment="1">
      <alignment horizontal="center" vertical="center" wrapText="1" readingOrder="1"/>
    </xf>
    <xf numFmtId="0" fontId="1" fillId="0" borderId="0" xfId="8" applyAlignment="1">
      <alignment horizontal="center"/>
    </xf>
    <xf numFmtId="0" fontId="5" fillId="21" borderId="6" xfId="8" applyFont="1" applyFill="1" applyBorder="1" applyAlignment="1">
      <alignment horizontal="center" vertical="center" wrapText="1"/>
    </xf>
    <xf numFmtId="0" fontId="13" fillId="33" borderId="22" xfId="0" applyFont="1" applyFill="1" applyBorder="1" applyAlignment="1">
      <alignment horizontal="center" vertical="center" wrapText="1" readingOrder="1"/>
    </xf>
    <xf numFmtId="0" fontId="47" fillId="0" borderId="53" xfId="0" applyFont="1" applyBorder="1" applyAlignment="1">
      <alignment horizontal="center" vertical="center" wrapText="1" readingOrder="1"/>
    </xf>
    <xf numFmtId="0" fontId="47" fillId="0" borderId="54" xfId="0" applyFont="1" applyBorder="1" applyAlignment="1">
      <alignment horizontal="center" vertical="center" wrapText="1" readingOrder="1"/>
    </xf>
    <xf numFmtId="0" fontId="47" fillId="0" borderId="55" xfId="0" applyFont="1" applyBorder="1" applyAlignment="1">
      <alignment horizontal="center" vertical="center" wrapText="1" readingOrder="1"/>
    </xf>
    <xf numFmtId="0" fontId="41" fillId="34" borderId="31" xfId="0" applyFont="1" applyFill="1" applyBorder="1" applyAlignment="1">
      <alignment horizontal="center" vertical="center" wrapText="1" readingOrder="1"/>
    </xf>
    <xf numFmtId="0" fontId="41" fillId="34" borderId="33" xfId="0" applyFont="1" applyFill="1" applyBorder="1" applyAlignment="1">
      <alignment horizontal="center" vertical="center" wrapText="1" readingOrder="1"/>
    </xf>
    <xf numFmtId="0" fontId="41" fillId="34" borderId="21" xfId="0" applyFont="1" applyFill="1" applyBorder="1" applyAlignment="1">
      <alignment horizontal="center" vertical="center" wrapText="1" readingOrder="1"/>
    </xf>
    <xf numFmtId="0" fontId="41" fillId="34" borderId="35" xfId="0" applyFont="1" applyFill="1" applyBorder="1" applyAlignment="1">
      <alignment horizontal="center" vertical="center" wrapText="1" readingOrder="1"/>
    </xf>
    <xf numFmtId="0" fontId="42" fillId="34" borderId="36" xfId="0" applyFont="1" applyFill="1" applyBorder="1" applyAlignment="1">
      <alignment horizontal="center" vertical="center" wrapText="1" readingOrder="1"/>
    </xf>
    <xf numFmtId="0" fontId="42" fillId="34" borderId="37" xfId="0" applyFont="1" applyFill="1" applyBorder="1" applyAlignment="1">
      <alignment horizontal="center" vertical="center" wrapText="1" readingOrder="1"/>
    </xf>
    <xf numFmtId="0" fontId="42" fillId="34" borderId="38" xfId="0" applyFont="1" applyFill="1" applyBorder="1" applyAlignment="1">
      <alignment horizontal="center" vertical="center" wrapText="1" readingOrder="1"/>
    </xf>
    <xf numFmtId="0" fontId="43" fillId="0" borderId="39" xfId="0" applyFont="1" applyBorder="1" applyAlignment="1">
      <alignment horizontal="center" vertical="center" textRotation="90" wrapText="1" readingOrder="1"/>
    </xf>
    <xf numFmtId="0" fontId="43" fillId="0" borderId="40" xfId="0" applyFont="1" applyBorder="1" applyAlignment="1">
      <alignment horizontal="center" vertical="center" textRotation="90" wrapText="1" readingOrder="1"/>
    </xf>
    <xf numFmtId="0" fontId="43" fillId="0" borderId="22" xfId="0" applyFont="1" applyBorder="1" applyAlignment="1">
      <alignment horizontal="center" vertical="center" textRotation="90" wrapText="1" readingOrder="1"/>
    </xf>
    <xf numFmtId="0" fontId="45" fillId="31" borderId="12" xfId="0" applyFont="1" applyFill="1" applyBorder="1" applyAlignment="1">
      <alignment horizontal="center" vertical="center" wrapText="1" readingOrder="1"/>
    </xf>
    <xf numFmtId="0" fontId="45" fillId="31" borderId="41" xfId="0" applyFont="1" applyFill="1" applyBorder="1" applyAlignment="1">
      <alignment horizontal="center" vertical="center" wrapText="1" readingOrder="1"/>
    </xf>
    <xf numFmtId="0" fontId="45" fillId="31" borderId="43" xfId="0" applyFont="1" applyFill="1" applyBorder="1" applyAlignment="1">
      <alignment horizontal="center" vertical="center" wrapText="1" readingOrder="1"/>
    </xf>
    <xf numFmtId="0" fontId="47" fillId="33" borderId="42" xfId="0" applyFont="1" applyFill="1" applyBorder="1" applyAlignment="1">
      <alignment horizontal="center" vertical="center" wrapText="1" readingOrder="1"/>
    </xf>
    <xf numFmtId="0" fontId="47" fillId="33" borderId="44" xfId="0" applyFont="1" applyFill="1" applyBorder="1" applyAlignment="1">
      <alignment horizontal="center" vertical="center" wrapText="1" readingOrder="1"/>
    </xf>
    <xf numFmtId="0" fontId="13" fillId="33" borderId="42" xfId="0" applyFont="1" applyFill="1" applyBorder="1" applyAlignment="1">
      <alignment horizontal="center" vertical="center" wrapText="1" readingOrder="1"/>
    </xf>
    <xf numFmtId="0" fontId="13" fillId="33" borderId="44" xfId="0" applyFont="1" applyFill="1" applyBorder="1" applyAlignment="1">
      <alignment horizontal="center" vertical="center" wrapText="1" readingOrder="1"/>
    </xf>
    <xf numFmtId="0" fontId="45" fillId="32" borderId="12" xfId="0" applyFont="1" applyFill="1" applyBorder="1" applyAlignment="1">
      <alignment horizontal="center" vertical="center" wrapText="1" readingOrder="1"/>
    </xf>
    <xf numFmtId="0" fontId="45" fillId="32" borderId="41" xfId="0" applyFont="1" applyFill="1" applyBorder="1" applyAlignment="1">
      <alignment horizontal="center" vertical="center" wrapText="1" readingOrder="1"/>
    </xf>
    <xf numFmtId="0" fontId="45" fillId="32" borderId="43" xfId="0" applyFont="1" applyFill="1" applyBorder="1" applyAlignment="1">
      <alignment horizontal="center" vertical="center" wrapText="1" readingOrder="1"/>
    </xf>
    <xf numFmtId="0" fontId="13" fillId="33" borderId="45" xfId="0" applyFont="1" applyFill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4" fillId="21" borderId="12" xfId="0" applyFont="1" applyFill="1" applyBorder="1" applyAlignment="1">
      <alignment horizontal="center" vertical="center" wrapText="1" readingOrder="1"/>
    </xf>
    <xf numFmtId="0" fontId="4" fillId="21" borderId="43" xfId="0" applyFont="1" applyFill="1" applyBorder="1" applyAlignment="1">
      <alignment horizontal="center" vertical="center" wrapText="1" readingOrder="1"/>
    </xf>
    <xf numFmtId="0" fontId="49" fillId="34" borderId="46" xfId="0" applyFont="1" applyFill="1" applyBorder="1" applyAlignment="1">
      <alignment horizontal="center" vertical="center" wrapText="1" readingOrder="1"/>
    </xf>
    <xf numFmtId="0" fontId="49" fillId="34" borderId="47" xfId="0" applyFont="1" applyFill="1" applyBorder="1" applyAlignment="1">
      <alignment horizontal="center" vertical="center" wrapText="1" readingOrder="1"/>
    </xf>
    <xf numFmtId="0" fontId="49" fillId="34" borderId="48" xfId="0" applyFont="1" applyFill="1" applyBorder="1" applyAlignment="1">
      <alignment horizontal="center" vertical="center" wrapText="1" readingOrder="1"/>
    </xf>
    <xf numFmtId="0" fontId="48" fillId="0" borderId="47" xfId="0" applyFont="1" applyBorder="1" applyAlignment="1">
      <alignment horizontal="center" vertical="center" wrapText="1" readingOrder="1"/>
    </xf>
    <xf numFmtId="0" fontId="47" fillId="0" borderId="46" xfId="0" applyFont="1" applyBorder="1" applyAlignment="1">
      <alignment horizontal="center" vertical="center" wrapText="1" readingOrder="1"/>
    </xf>
    <xf numFmtId="0" fontId="47" fillId="0" borderId="47" xfId="0" applyFont="1" applyBorder="1" applyAlignment="1">
      <alignment horizontal="center" vertical="center" wrapText="1" readingOrder="1"/>
    </xf>
    <xf numFmtId="0" fontId="48" fillId="34" borderId="1" xfId="0" applyFont="1" applyFill="1" applyBorder="1" applyAlignment="1">
      <alignment horizontal="center" vertical="center" wrapText="1" readingOrder="1"/>
    </xf>
    <xf numFmtId="0" fontId="47" fillId="34" borderId="46" xfId="0" applyFont="1" applyFill="1" applyBorder="1" applyAlignment="1">
      <alignment horizontal="center" vertical="center" wrapText="1" readingOrder="1"/>
    </xf>
    <xf numFmtId="0" fontId="47" fillId="34" borderId="47" xfId="0" applyFont="1" applyFill="1" applyBorder="1" applyAlignment="1">
      <alignment horizontal="center" vertical="center" wrapText="1" readingOrder="1"/>
    </xf>
    <xf numFmtId="0" fontId="47" fillId="34" borderId="48" xfId="0" applyFont="1" applyFill="1" applyBorder="1" applyAlignment="1">
      <alignment horizontal="center" vertical="center" wrapText="1" readingOrder="1"/>
    </xf>
    <xf numFmtId="0" fontId="13" fillId="0" borderId="47" xfId="0" applyFont="1" applyBorder="1" applyAlignment="1">
      <alignment horizontal="center" vertical="center" wrapText="1" readingOrder="1"/>
    </xf>
    <xf numFmtId="0" fontId="13" fillId="0" borderId="51" xfId="0" applyFont="1" applyBorder="1" applyAlignment="1">
      <alignment horizontal="center" vertical="center" wrapText="1" readingOrder="1"/>
    </xf>
    <xf numFmtId="0" fontId="48" fillId="0" borderId="46" xfId="0" applyFont="1" applyBorder="1" applyAlignment="1">
      <alignment horizontal="center" vertical="center" wrapText="1" readingOrder="1"/>
    </xf>
    <xf numFmtId="0" fontId="48" fillId="0" borderId="48" xfId="0" applyFont="1" applyBorder="1" applyAlignment="1">
      <alignment horizontal="center" vertical="center" wrapText="1" readingOrder="1"/>
    </xf>
    <xf numFmtId="0" fontId="47" fillId="0" borderId="48" xfId="0" applyFont="1" applyBorder="1" applyAlignment="1">
      <alignment horizontal="center" vertical="center" wrapText="1" readingOrder="1"/>
    </xf>
    <xf numFmtId="0" fontId="4" fillId="2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horizontal="center" vertical="center" wrapText="1"/>
    </xf>
    <xf numFmtId="0" fontId="4" fillId="2" borderId="33" xfId="8" applyFont="1" applyFill="1" applyBorder="1" applyAlignment="1">
      <alignment horizontal="center" vertical="center" wrapText="1"/>
    </xf>
    <xf numFmtId="0" fontId="4" fillId="2" borderId="34" xfId="8" applyFont="1" applyFill="1" applyBorder="1" applyAlignment="1">
      <alignment horizontal="center" vertical="center" wrapText="1"/>
    </xf>
    <xf numFmtId="0" fontId="4" fillId="2" borderId="35" xfId="8" applyFont="1" applyFill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4" fillId="3" borderId="3" xfId="8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2" borderId="16" xfId="8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25" xfId="8" applyFont="1" applyFill="1" applyBorder="1" applyAlignment="1">
      <alignment horizontal="center" vertical="center" wrapText="1"/>
    </xf>
    <xf numFmtId="0" fontId="4" fillId="2" borderId="26" xfId="8" applyFont="1" applyFill="1" applyBorder="1" applyAlignment="1">
      <alignment horizontal="center" vertical="center" wrapText="1"/>
    </xf>
    <xf numFmtId="0" fontId="4" fillId="2" borderId="27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2" borderId="15" xfId="8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4" fillId="0" borderId="0" xfId="8" applyFont="1" applyAlignment="1">
      <alignment horizontal="left"/>
    </xf>
    <xf numFmtId="0" fontId="4" fillId="2" borderId="3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165" fontId="8" fillId="4" borderId="5" xfId="8" applyNumberFormat="1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 wrapText="1"/>
    </xf>
    <xf numFmtId="0" fontId="7" fillId="12" borderId="1" xfId="6" applyFont="1" applyFill="1" applyBorder="1" applyAlignment="1">
      <alignment horizontal="center" vertical="center" wrapText="1"/>
    </xf>
    <xf numFmtId="0" fontId="7" fillId="12" borderId="5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8" xfId="6" applyFont="1" applyFill="1" applyBorder="1" applyAlignment="1">
      <alignment horizontal="center" vertical="center" wrapText="1"/>
    </xf>
    <xf numFmtId="0" fontId="4" fillId="2" borderId="23" xfId="6" applyFont="1" applyFill="1" applyBorder="1" applyAlignment="1">
      <alignment horizontal="center" vertical="center" wrapText="1"/>
    </xf>
    <xf numFmtId="0" fontId="14" fillId="2" borderId="9" xfId="6" applyFont="1" applyFill="1" applyBorder="1" applyAlignment="1">
      <alignment horizontal="center" vertical="center" wrapText="1"/>
    </xf>
    <xf numFmtId="0" fontId="14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2" borderId="3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20" fillId="2" borderId="6" xfId="6" applyFont="1" applyFill="1" applyBorder="1" applyAlignment="1">
      <alignment horizontal="center" vertical="center" wrapText="1"/>
    </xf>
    <xf numFmtId="0" fontId="4" fillId="26" borderId="3" xfId="6" applyFont="1" applyFill="1" applyBorder="1" applyAlignment="1">
      <alignment horizontal="center" vertical="center" wrapText="1"/>
    </xf>
    <xf numFmtId="0" fontId="4" fillId="26" borderId="10" xfId="6" applyFont="1" applyFill="1" applyBorder="1" applyAlignment="1">
      <alignment horizontal="center" vertical="center" wrapText="1"/>
    </xf>
    <xf numFmtId="0" fontId="4" fillId="26" borderId="6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9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12" borderId="3" xfId="6" applyFont="1" applyFill="1" applyBorder="1" applyAlignment="1">
      <alignment horizontal="center" vertical="center" wrapText="1"/>
    </xf>
    <xf numFmtId="0" fontId="7" fillId="12" borderId="10" xfId="6" applyFont="1" applyFill="1" applyBorder="1" applyAlignment="1">
      <alignment horizontal="center" vertical="center" wrapText="1"/>
    </xf>
    <xf numFmtId="0" fontId="7" fillId="12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wrapText="1"/>
    </xf>
    <xf numFmtId="0" fontId="27" fillId="3" borderId="6" xfId="7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12" fillId="6" borderId="0" xfId="6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horizontal="center" vertical="center" wrapText="1"/>
    </xf>
    <xf numFmtId="0" fontId="27" fillId="2" borderId="11" xfId="6" applyFont="1" applyFill="1" applyBorder="1" applyAlignment="1">
      <alignment horizontal="center" vertical="center" wrapText="1"/>
    </xf>
    <xf numFmtId="0" fontId="27" fillId="2" borderId="8" xfId="6" applyFont="1" applyFill="1" applyBorder="1" applyAlignment="1">
      <alignment horizontal="center" vertical="center" wrapText="1"/>
    </xf>
    <xf numFmtId="0" fontId="27" fillId="2" borderId="3" xfId="6" applyFont="1" applyFill="1" applyBorder="1" applyAlignment="1">
      <alignment horizontal="center" vertical="center" wrapText="1"/>
    </xf>
    <xf numFmtId="0" fontId="27" fillId="2" borderId="10" xfId="6" applyFont="1" applyFill="1" applyBorder="1" applyAlignment="1">
      <alignment horizontal="center" vertical="center" wrapText="1"/>
    </xf>
    <xf numFmtId="0" fontId="27" fillId="2" borderId="6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4" fillId="6" borderId="3" xfId="6" applyFont="1" applyFill="1" applyBorder="1" applyAlignment="1">
      <alignment horizontal="center" vertical="center" wrapText="1"/>
    </xf>
    <xf numFmtId="0" fontId="4" fillId="6" borderId="10" xfId="6" applyFont="1" applyFill="1" applyBorder="1" applyAlignment="1">
      <alignment horizontal="center" vertical="center" wrapText="1"/>
    </xf>
    <xf numFmtId="0" fontId="4" fillId="6" borderId="6" xfId="6" applyFont="1" applyFill="1" applyBorder="1" applyAlignment="1">
      <alignment horizontal="center" vertical="center" wrapText="1"/>
    </xf>
    <xf numFmtId="0" fontId="3" fillId="0" borderId="0" xfId="6" applyFont="1" applyAlignment="1">
      <alignment horizontal="center"/>
    </xf>
    <xf numFmtId="0" fontId="29" fillId="0" borderId="0" xfId="0" applyFont="1" applyAlignment="1"/>
    <xf numFmtId="0" fontId="4" fillId="6" borderId="5" xfId="6" applyFont="1" applyFill="1" applyBorder="1" applyAlignment="1">
      <alignment horizontal="center" vertical="center" wrapText="1"/>
    </xf>
    <xf numFmtId="0" fontId="4" fillId="6" borderId="2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wrapText="1"/>
    </xf>
    <xf numFmtId="16" fontId="4" fillId="6" borderId="5" xfId="6" applyNumberFormat="1" applyFont="1" applyFill="1" applyBorder="1" applyAlignment="1">
      <alignment horizontal="center" vertical="center" wrapText="1"/>
    </xf>
    <xf numFmtId="16" fontId="4" fillId="6" borderId="7" xfId="6" applyNumberFormat="1" applyFont="1" applyFill="1" applyBorder="1" applyAlignment="1">
      <alignment horizontal="center" vertical="center" wrapText="1"/>
    </xf>
    <xf numFmtId="16" fontId="4" fillId="6" borderId="2" xfId="6" applyNumberFormat="1" applyFont="1" applyFill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165" fontId="40" fillId="0" borderId="0" xfId="6" applyNumberFormat="1" applyFont="1" applyFill="1" applyBorder="1"/>
  </cellXfs>
  <cellStyles count="20">
    <cellStyle name="40% — акцент3" xfId="18" builtinId="39"/>
    <cellStyle name="Excel Built-in Normal" xfId="1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7" xfId="11"/>
    <cellStyle name="Обычный 8" xfId="17"/>
    <cellStyle name="Процентный 2" xfId="13"/>
    <cellStyle name="Финансовый" xfId="19" builtinId="3"/>
    <cellStyle name="Финансовый 2" xfId="4"/>
    <cellStyle name="Финансовый 3" xfId="14"/>
  </cellStyles>
  <dxfs count="1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strike/>
      </font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workbookViewId="0">
      <selection activeCell="E27" sqref="E27"/>
    </sheetView>
  </sheetViews>
  <sheetFormatPr defaultRowHeight="15" x14ac:dyDescent="0.25"/>
  <sheetData>
    <row r="2" spans="2:18" ht="15.75" x14ac:dyDescent="0.25">
      <c r="C2" s="48" t="s">
        <v>217</v>
      </c>
    </row>
    <row r="3" spans="2:18" ht="15.75" x14ac:dyDescent="0.25">
      <c r="C3" s="48"/>
    </row>
    <row r="4" spans="2:18" s="68" customFormat="1" x14ac:dyDescent="0.25">
      <c r="B4" s="79">
        <v>1</v>
      </c>
      <c r="C4" s="68" t="s">
        <v>215</v>
      </c>
    </row>
    <row r="6" spans="2:18" ht="15.75" x14ac:dyDescent="0.25">
      <c r="C6" s="75"/>
      <c r="E6" t="s">
        <v>216</v>
      </c>
    </row>
    <row r="8" spans="2:18" s="68" customFormat="1" x14ac:dyDescent="0.25">
      <c r="B8" s="80">
        <v>2</v>
      </c>
      <c r="C8" s="74" t="s">
        <v>214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x14ac:dyDescent="0.25">
      <c r="B10" s="1"/>
      <c r="C10" s="37"/>
      <c r="D10" s="1"/>
      <c r="E10" s="38" t="s">
        <v>221</v>
      </c>
      <c r="F10" s="1"/>
      <c r="G10" s="1"/>
      <c r="H10" s="1"/>
      <c r="I10" s="1"/>
      <c r="J10" s="1"/>
      <c r="K10" s="38"/>
      <c r="L10" s="1"/>
      <c r="M10" s="1"/>
      <c r="N10" s="1"/>
      <c r="O10" s="1"/>
      <c r="P10" s="1"/>
      <c r="Q10" s="1"/>
      <c r="R10" s="1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B12" s="1"/>
      <c r="C12" s="39"/>
      <c r="D12" s="1"/>
      <c r="E12" s="38" t="s">
        <v>222</v>
      </c>
      <c r="F12" s="1"/>
      <c r="G12" s="1"/>
      <c r="H12" s="1"/>
      <c r="I12" s="1"/>
      <c r="J12" s="1"/>
      <c r="K12" s="38"/>
      <c r="L12" s="1"/>
      <c r="M12" s="1"/>
      <c r="N12" s="1"/>
      <c r="O12" s="1"/>
      <c r="P12" s="1"/>
      <c r="Q12" s="1"/>
      <c r="R12" s="1"/>
    </row>
    <row r="13" spans="2: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B14" s="1"/>
      <c r="C14" s="40"/>
      <c r="D14" s="1"/>
      <c r="E14" s="38" t="s">
        <v>172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x14ac:dyDescent="0.25">
      <c r="B16" s="1"/>
      <c r="C16" s="41"/>
      <c r="D16" s="1"/>
      <c r="E16" s="38" t="s">
        <v>173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x14ac:dyDescent="0.25">
      <c r="B18" s="1"/>
      <c r="C18" s="42"/>
      <c r="D18" s="1"/>
      <c r="E18" s="38" t="s">
        <v>174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8"/>
  <sheetViews>
    <sheetView zoomScale="70" zoomScaleNormal="70" workbookViewId="0">
      <selection activeCell="K16" sqref="K16"/>
    </sheetView>
  </sheetViews>
  <sheetFormatPr defaultRowHeight="15" x14ac:dyDescent="0.25"/>
  <cols>
    <col min="2" max="2" width="22" customWidth="1"/>
    <col min="3" max="3" width="32.28515625" customWidth="1"/>
    <col min="4" max="4" width="13.7109375" style="248" customWidth="1"/>
    <col min="5" max="5" width="14.28515625" style="248" customWidth="1"/>
    <col min="6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5" width="18.85546875" customWidth="1"/>
    <col min="16" max="16" width="9.85546875" customWidth="1"/>
  </cols>
  <sheetData>
    <row r="1" spans="1:16" s="93" customFormat="1" ht="15.75" x14ac:dyDescent="0.25">
      <c r="A1" s="433" t="s">
        <v>144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3" spans="1:16" ht="60" customHeight="1" x14ac:dyDescent="0.25">
      <c r="A3" s="387" t="s">
        <v>2</v>
      </c>
      <c r="B3" s="388" t="s">
        <v>101</v>
      </c>
      <c r="C3" s="430" t="s">
        <v>100</v>
      </c>
      <c r="D3" s="440" t="s">
        <v>145</v>
      </c>
      <c r="E3" s="441"/>
      <c r="F3" s="426" t="s">
        <v>146</v>
      </c>
      <c r="G3" s="441"/>
      <c r="H3" s="426" t="s">
        <v>147</v>
      </c>
      <c r="I3" s="442"/>
      <c r="J3" s="441"/>
      <c r="K3" s="430" t="s">
        <v>148</v>
      </c>
      <c r="L3" s="430" t="s">
        <v>149</v>
      </c>
      <c r="M3" s="430" t="s">
        <v>150</v>
      </c>
      <c r="N3" s="435" t="s">
        <v>151</v>
      </c>
      <c r="O3" s="435" t="s">
        <v>152</v>
      </c>
      <c r="P3" s="438" t="s">
        <v>169</v>
      </c>
    </row>
    <row r="4" spans="1:16" x14ac:dyDescent="0.25">
      <c r="A4" s="387"/>
      <c r="B4" s="389"/>
      <c r="C4" s="431"/>
      <c r="D4" s="249" t="s">
        <v>153</v>
      </c>
      <c r="E4" s="249" t="s">
        <v>154</v>
      </c>
      <c r="F4" s="53" t="s">
        <v>155</v>
      </c>
      <c r="G4" s="53" t="s">
        <v>156</v>
      </c>
      <c r="H4" s="53" t="s">
        <v>157</v>
      </c>
      <c r="I4" s="53" t="s">
        <v>158</v>
      </c>
      <c r="J4" s="53" t="s">
        <v>159</v>
      </c>
      <c r="K4" s="443"/>
      <c r="L4" s="443"/>
      <c r="M4" s="443"/>
      <c r="N4" s="436"/>
      <c r="O4" s="436"/>
      <c r="P4" s="439"/>
    </row>
    <row r="5" spans="1:16" ht="44.25" customHeight="1" x14ac:dyDescent="0.25">
      <c r="A5" s="387"/>
      <c r="B5" s="429"/>
      <c r="C5" s="431"/>
      <c r="D5" s="250" t="s">
        <v>160</v>
      </c>
      <c r="E5" s="250" t="s">
        <v>161</v>
      </c>
      <c r="F5" s="60" t="s">
        <v>160</v>
      </c>
      <c r="G5" s="60" t="s">
        <v>161</v>
      </c>
      <c r="H5" s="60" t="s">
        <v>160</v>
      </c>
      <c r="I5" s="60" t="s">
        <v>304</v>
      </c>
      <c r="J5" s="60" t="s">
        <v>162</v>
      </c>
      <c r="K5" s="444"/>
      <c r="L5" s="444"/>
      <c r="M5" s="444"/>
      <c r="N5" s="437"/>
      <c r="O5" s="437"/>
      <c r="P5" s="70" t="s">
        <v>59</v>
      </c>
    </row>
    <row r="6" spans="1:16" ht="25.5" x14ac:dyDescent="0.25">
      <c r="A6" s="3">
        <v>1</v>
      </c>
      <c r="B6" s="3" t="s">
        <v>224</v>
      </c>
      <c r="C6" s="159" t="s">
        <v>225</v>
      </c>
      <c r="D6" s="251">
        <v>0.82499999999999996</v>
      </c>
      <c r="E6" s="251">
        <v>0.79100000000000004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223">
        <f>AVERAGE(D6:O6)*2</f>
        <v>1.6160000000000001</v>
      </c>
    </row>
    <row r="7" spans="1:16" ht="25.5" x14ac:dyDescent="0.25">
      <c r="A7" s="3">
        <v>2</v>
      </c>
      <c r="B7" s="3" t="s">
        <v>224</v>
      </c>
      <c r="C7" s="159" t="s">
        <v>226</v>
      </c>
      <c r="D7" s="251">
        <v>0.441</v>
      </c>
      <c r="E7" s="251">
        <v>0.4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223">
        <f t="shared" ref="P7:P47" si="0">AVERAGE(D7:O7)*2</f>
        <v>0.84099999999999997</v>
      </c>
    </row>
    <row r="8" spans="1:16" ht="25.5" x14ac:dyDescent="0.25">
      <c r="A8" s="3">
        <v>3</v>
      </c>
      <c r="B8" s="3" t="s">
        <v>224</v>
      </c>
      <c r="C8" s="159" t="s">
        <v>227</v>
      </c>
      <c r="D8" s="251">
        <v>1</v>
      </c>
      <c r="E8" s="251">
        <v>1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223">
        <f t="shared" si="0"/>
        <v>2</v>
      </c>
    </row>
    <row r="9" spans="1:16" x14ac:dyDescent="0.25">
      <c r="A9" s="3">
        <v>4</v>
      </c>
      <c r="B9" s="3" t="s">
        <v>224</v>
      </c>
      <c r="C9" s="173" t="s">
        <v>228</v>
      </c>
      <c r="D9" s="251">
        <v>0.69199999999999995</v>
      </c>
      <c r="E9" s="251">
        <v>0.84599999999999997</v>
      </c>
      <c r="F9" s="24">
        <v>0.8</v>
      </c>
      <c r="G9" s="24">
        <v>0.6</v>
      </c>
      <c r="H9" s="174"/>
      <c r="I9" s="174"/>
      <c r="J9" s="174"/>
      <c r="K9" s="24">
        <v>0</v>
      </c>
      <c r="L9" s="174"/>
      <c r="M9" s="174"/>
      <c r="N9" s="174"/>
      <c r="O9" s="174"/>
      <c r="P9" s="223">
        <f t="shared" si="0"/>
        <v>1.1752</v>
      </c>
    </row>
    <row r="10" spans="1:16" ht="25.5" x14ac:dyDescent="0.25">
      <c r="A10" s="3">
        <v>5</v>
      </c>
      <c r="B10" s="3" t="s">
        <v>224</v>
      </c>
      <c r="C10" s="173" t="s">
        <v>229</v>
      </c>
      <c r="D10" s="251">
        <v>0.84199999999999997</v>
      </c>
      <c r="E10" s="251">
        <v>0.84199999999999997</v>
      </c>
      <c r="F10" s="24">
        <v>0.63200000000000001</v>
      </c>
      <c r="G10" s="24">
        <v>0.52600000000000002</v>
      </c>
      <c r="H10" s="174"/>
      <c r="I10" s="174"/>
      <c r="J10" s="174"/>
      <c r="K10" s="24">
        <v>0</v>
      </c>
      <c r="L10" s="174"/>
      <c r="M10" s="174"/>
      <c r="N10" s="174"/>
      <c r="O10" s="174"/>
      <c r="P10" s="223">
        <f t="shared" si="0"/>
        <v>1.1367999999999998</v>
      </c>
    </row>
    <row r="11" spans="1:16" x14ac:dyDescent="0.25">
      <c r="A11" s="3">
        <v>6</v>
      </c>
      <c r="B11" s="3" t="s">
        <v>224</v>
      </c>
      <c r="C11" s="173" t="s">
        <v>230</v>
      </c>
      <c r="D11" s="251">
        <v>0.68799999999999994</v>
      </c>
      <c r="E11" s="251">
        <v>0.64700000000000002</v>
      </c>
      <c r="F11" s="24">
        <v>0.6</v>
      </c>
      <c r="G11" s="24">
        <v>0.6</v>
      </c>
      <c r="H11" s="174"/>
      <c r="I11" s="174"/>
      <c r="J11" s="174"/>
      <c r="K11" s="24">
        <v>0.05</v>
      </c>
      <c r="L11" s="174"/>
      <c r="M11" s="174"/>
      <c r="N11" s="174"/>
      <c r="O11" s="174"/>
      <c r="P11" s="223">
        <f t="shared" si="0"/>
        <v>1.034</v>
      </c>
    </row>
    <row r="12" spans="1:16" x14ac:dyDescent="0.25">
      <c r="A12" s="3">
        <v>7</v>
      </c>
      <c r="B12" s="3" t="s">
        <v>224</v>
      </c>
      <c r="C12" s="84" t="s">
        <v>231</v>
      </c>
      <c r="D12" s="251">
        <v>0.82799999999999996</v>
      </c>
      <c r="E12" s="251">
        <v>0.71399999999999997</v>
      </c>
      <c r="F12" s="24">
        <v>0.75</v>
      </c>
      <c r="G12" s="24">
        <v>0.57099999999999995</v>
      </c>
      <c r="H12" s="24">
        <v>0.5</v>
      </c>
      <c r="I12" s="24"/>
      <c r="J12" s="24">
        <v>0.5</v>
      </c>
      <c r="K12" s="24">
        <v>0</v>
      </c>
      <c r="L12" s="24"/>
      <c r="M12" s="24"/>
      <c r="N12" s="24">
        <v>0</v>
      </c>
      <c r="O12" s="24">
        <v>0</v>
      </c>
      <c r="P12" s="223">
        <f t="shared" si="0"/>
        <v>0.85844444444444434</v>
      </c>
    </row>
    <row r="13" spans="1:16" x14ac:dyDescent="0.25">
      <c r="A13" s="3">
        <v>8</v>
      </c>
      <c r="B13" s="3" t="s">
        <v>224</v>
      </c>
      <c r="C13" s="84" t="s">
        <v>232</v>
      </c>
      <c r="D13" s="251">
        <v>0.77900000000000003</v>
      </c>
      <c r="E13" s="251">
        <v>0.68700000000000006</v>
      </c>
      <c r="F13" s="24">
        <v>0.67500000000000004</v>
      </c>
      <c r="G13" s="24">
        <v>0.33800000000000002</v>
      </c>
      <c r="H13" s="24">
        <v>0.82099999999999995</v>
      </c>
      <c r="I13" s="24"/>
      <c r="J13" s="24">
        <v>0.36799999999999999</v>
      </c>
      <c r="K13" s="24">
        <v>0.111</v>
      </c>
      <c r="L13" s="24">
        <v>0.85699999999999998</v>
      </c>
      <c r="M13" s="24">
        <v>0.33300000000000002</v>
      </c>
      <c r="N13" s="24">
        <v>0</v>
      </c>
      <c r="O13" s="24">
        <v>-0.14299999999999999</v>
      </c>
      <c r="P13" s="223">
        <f t="shared" si="0"/>
        <v>0.8774545454545456</v>
      </c>
    </row>
    <row r="14" spans="1:16" ht="25.5" x14ac:dyDescent="0.25">
      <c r="A14" s="3">
        <v>9</v>
      </c>
      <c r="B14" s="3" t="s">
        <v>224</v>
      </c>
      <c r="C14" s="84" t="s">
        <v>233</v>
      </c>
      <c r="D14" s="251">
        <v>0.72299999999999998</v>
      </c>
      <c r="E14" s="251">
        <v>0.46800000000000003</v>
      </c>
      <c r="F14" s="24">
        <v>0.61099999999999999</v>
      </c>
      <c r="G14" s="24">
        <v>0.61499999999999999</v>
      </c>
      <c r="H14" s="24">
        <v>0.48199999999999998</v>
      </c>
      <c r="I14" s="24"/>
      <c r="J14" s="24">
        <v>0.77700000000000002</v>
      </c>
      <c r="K14" s="24">
        <v>0</v>
      </c>
      <c r="L14" s="24">
        <v>1</v>
      </c>
      <c r="M14" s="24">
        <v>0.67</v>
      </c>
      <c r="N14" s="24">
        <v>0</v>
      </c>
      <c r="O14" s="24">
        <v>0</v>
      </c>
      <c r="P14" s="223">
        <f t="shared" si="0"/>
        <v>0.97199999999999998</v>
      </c>
    </row>
    <row r="15" spans="1:16" ht="25.5" x14ac:dyDescent="0.25">
      <c r="A15" s="3">
        <v>10</v>
      </c>
      <c r="B15" s="3" t="s">
        <v>224</v>
      </c>
      <c r="C15" s="84" t="s">
        <v>234</v>
      </c>
      <c r="D15" s="251">
        <v>0.55900000000000005</v>
      </c>
      <c r="E15" s="251">
        <v>0.55100000000000005</v>
      </c>
      <c r="F15" s="24">
        <v>0.63500000000000001</v>
      </c>
      <c r="G15" s="24">
        <v>0.41799999999999998</v>
      </c>
      <c r="H15" s="24">
        <v>0.41699999999999998</v>
      </c>
      <c r="I15" s="24"/>
      <c r="J15" s="24">
        <v>0.33</v>
      </c>
      <c r="K15" s="24">
        <v>0</v>
      </c>
      <c r="L15" s="24">
        <v>0.66700000000000004</v>
      </c>
      <c r="M15" s="24">
        <v>0</v>
      </c>
      <c r="N15" s="24">
        <v>0</v>
      </c>
      <c r="O15" s="24">
        <v>0</v>
      </c>
      <c r="P15" s="223">
        <f t="shared" si="0"/>
        <v>0.65036363636363637</v>
      </c>
    </row>
    <row r="16" spans="1:16" x14ac:dyDescent="0.25">
      <c r="A16" s="3">
        <v>11</v>
      </c>
      <c r="B16" s="3" t="s">
        <v>224</v>
      </c>
      <c r="C16" s="84" t="s">
        <v>235</v>
      </c>
      <c r="D16" s="251">
        <v>1</v>
      </c>
      <c r="E16" s="251">
        <v>1</v>
      </c>
      <c r="F16" s="24">
        <v>0.9</v>
      </c>
      <c r="G16" s="24">
        <v>0.83299999999999996</v>
      </c>
      <c r="H16" s="24">
        <v>0.214</v>
      </c>
      <c r="I16" s="24">
        <v>1</v>
      </c>
      <c r="J16" s="24">
        <v>0.8</v>
      </c>
      <c r="K16" s="24">
        <v>0</v>
      </c>
      <c r="L16" s="24">
        <v>1</v>
      </c>
      <c r="M16" s="24">
        <v>1</v>
      </c>
      <c r="N16" s="24">
        <v>0</v>
      </c>
      <c r="O16" s="24">
        <v>0</v>
      </c>
      <c r="P16" s="223">
        <f t="shared" si="0"/>
        <v>1.2911666666666666</v>
      </c>
    </row>
    <row r="17" spans="1:16" ht="25.5" x14ac:dyDescent="0.25">
      <c r="A17" s="3">
        <v>12</v>
      </c>
      <c r="B17" s="3" t="s">
        <v>224</v>
      </c>
      <c r="C17" s="84" t="s">
        <v>236</v>
      </c>
      <c r="D17" s="251">
        <v>0.80500000000000005</v>
      </c>
      <c r="E17" s="251">
        <v>0.69699999999999995</v>
      </c>
      <c r="F17" s="24">
        <v>0.57799999999999996</v>
      </c>
      <c r="G17" s="24">
        <v>0.55300000000000005</v>
      </c>
      <c r="H17" s="24">
        <v>0.55100000000000005</v>
      </c>
      <c r="I17" s="24">
        <v>0.36299999999999999</v>
      </c>
      <c r="J17" s="24">
        <v>0.58799999999999997</v>
      </c>
      <c r="K17" s="24">
        <v>8.0000000000000002E-3</v>
      </c>
      <c r="L17" s="24">
        <v>1</v>
      </c>
      <c r="M17" s="24">
        <v>0</v>
      </c>
      <c r="N17" s="24">
        <v>0</v>
      </c>
      <c r="O17" s="24">
        <v>0</v>
      </c>
      <c r="P17" s="223">
        <f t="shared" si="0"/>
        <v>0.85716666666666663</v>
      </c>
    </row>
    <row r="18" spans="1:16" ht="30" x14ac:dyDescent="0.25">
      <c r="A18" s="3">
        <v>13</v>
      </c>
      <c r="B18" s="3" t="s">
        <v>224</v>
      </c>
      <c r="C18" s="85" t="s">
        <v>294</v>
      </c>
      <c r="D18" s="251">
        <v>0.64500000000000002</v>
      </c>
      <c r="E18" s="251">
        <v>0.70499999999999996</v>
      </c>
      <c r="F18" s="24">
        <v>0.62</v>
      </c>
      <c r="G18" s="24">
        <v>0.39200000000000002</v>
      </c>
      <c r="H18" s="24">
        <v>0.307</v>
      </c>
      <c r="I18" s="24">
        <v>0.6</v>
      </c>
      <c r="J18" s="24">
        <v>0.5</v>
      </c>
      <c r="K18" s="24">
        <v>3.4000000000000002E-2</v>
      </c>
      <c r="L18" s="24">
        <v>1</v>
      </c>
      <c r="M18" s="24">
        <v>0</v>
      </c>
      <c r="N18" s="24">
        <v>0</v>
      </c>
      <c r="O18" s="24">
        <v>0</v>
      </c>
      <c r="P18" s="223">
        <f t="shared" si="0"/>
        <v>0.80049999999999999</v>
      </c>
    </row>
    <row r="19" spans="1:16" x14ac:dyDescent="0.25">
      <c r="A19" s="3">
        <v>14</v>
      </c>
      <c r="B19" s="3" t="s">
        <v>224</v>
      </c>
      <c r="C19" s="84" t="s">
        <v>237</v>
      </c>
      <c r="D19" s="251">
        <v>0.66669999999999996</v>
      </c>
      <c r="E19" s="251">
        <v>0.72729999999999995</v>
      </c>
      <c r="F19" s="24">
        <f>11/16</f>
        <v>0.6875</v>
      </c>
      <c r="G19" s="24">
        <f>10/16</f>
        <v>0.625</v>
      </c>
      <c r="H19" s="110"/>
      <c r="I19" s="110"/>
      <c r="J19" s="110"/>
      <c r="K19" s="24">
        <v>0</v>
      </c>
      <c r="L19" s="110"/>
      <c r="M19" s="110"/>
      <c r="N19" s="110"/>
      <c r="O19" s="110"/>
      <c r="P19" s="223">
        <f t="shared" si="0"/>
        <v>1.0826</v>
      </c>
    </row>
    <row r="20" spans="1:16" x14ac:dyDescent="0.25">
      <c r="A20" s="3">
        <v>15</v>
      </c>
      <c r="B20" s="3" t="s">
        <v>224</v>
      </c>
      <c r="C20" s="84" t="s">
        <v>238</v>
      </c>
      <c r="D20" s="251">
        <v>0.84599999999999997</v>
      </c>
      <c r="E20" s="251">
        <v>0.84599999999999997</v>
      </c>
      <c r="F20" s="24">
        <v>0.72699999999999998</v>
      </c>
      <c r="G20" s="24">
        <v>0.318</v>
      </c>
      <c r="H20" s="24">
        <v>0.53800000000000003</v>
      </c>
      <c r="I20" s="24">
        <v>0.42899999999999999</v>
      </c>
      <c r="J20" s="24">
        <v>0.4</v>
      </c>
      <c r="K20" s="24">
        <v>0</v>
      </c>
      <c r="L20" s="24">
        <v>1</v>
      </c>
      <c r="M20" s="24">
        <v>0</v>
      </c>
      <c r="N20" s="24">
        <v>0</v>
      </c>
      <c r="O20" s="24">
        <v>0</v>
      </c>
      <c r="P20" s="223">
        <f t="shared" si="0"/>
        <v>0.85066666666666668</v>
      </c>
    </row>
    <row r="21" spans="1:16" ht="38.25" x14ac:dyDescent="0.25">
      <c r="A21" s="3">
        <v>16</v>
      </c>
      <c r="B21" s="3" t="s">
        <v>224</v>
      </c>
      <c r="C21" s="84" t="s">
        <v>239</v>
      </c>
      <c r="D21" s="251">
        <v>0.74199999999999999</v>
      </c>
      <c r="E21" s="251">
        <v>0.71399999999999997</v>
      </c>
      <c r="F21" s="24">
        <v>0.41</v>
      </c>
      <c r="G21" s="24">
        <v>0.25</v>
      </c>
      <c r="H21" s="24">
        <v>0.63</v>
      </c>
      <c r="I21" s="24">
        <f>2/3</f>
        <v>0.66666666666666663</v>
      </c>
      <c r="J21" s="24">
        <v>0.14000000000000001</v>
      </c>
      <c r="K21" s="24">
        <v>0</v>
      </c>
      <c r="L21" s="24">
        <v>0</v>
      </c>
      <c r="M21" s="24">
        <v>0</v>
      </c>
      <c r="N21" s="24">
        <v>-0.18</v>
      </c>
      <c r="O21" s="24">
        <v>0</v>
      </c>
      <c r="P21" s="223">
        <f t="shared" si="0"/>
        <v>0.56211111111111101</v>
      </c>
    </row>
    <row r="22" spans="1:16" x14ac:dyDescent="0.25">
      <c r="A22" s="3">
        <v>17</v>
      </c>
      <c r="B22" s="3" t="s">
        <v>224</v>
      </c>
      <c r="C22" s="84" t="s">
        <v>240</v>
      </c>
      <c r="D22" s="251">
        <v>0.9</v>
      </c>
      <c r="E22" s="251">
        <v>0.86899999999999999</v>
      </c>
      <c r="F22" s="24">
        <v>0.79600000000000004</v>
      </c>
      <c r="G22" s="24">
        <v>0.76400000000000001</v>
      </c>
      <c r="H22" s="24">
        <v>0.72399999999999998</v>
      </c>
      <c r="I22" s="24"/>
      <c r="J22" s="24">
        <v>0</v>
      </c>
      <c r="K22" s="24">
        <v>0</v>
      </c>
      <c r="L22" s="24"/>
      <c r="M22" s="24"/>
      <c r="N22" s="24">
        <v>0</v>
      </c>
      <c r="O22" s="24">
        <v>0</v>
      </c>
      <c r="P22" s="223">
        <f t="shared" si="0"/>
        <v>0.90066666666666684</v>
      </c>
    </row>
    <row r="23" spans="1:16" ht="21" customHeight="1" x14ac:dyDescent="0.25">
      <c r="A23" s="3">
        <v>18</v>
      </c>
      <c r="B23" s="3" t="s">
        <v>224</v>
      </c>
      <c r="C23" s="83" t="s">
        <v>241</v>
      </c>
      <c r="D23" s="251">
        <v>0.75</v>
      </c>
      <c r="E23" s="251">
        <v>0.73</v>
      </c>
      <c r="F23" s="24">
        <v>0.52900000000000003</v>
      </c>
      <c r="G23" s="24">
        <v>0.41099999999999998</v>
      </c>
      <c r="H23" s="110"/>
      <c r="I23" s="110"/>
      <c r="J23" s="110"/>
      <c r="K23" s="24">
        <v>0</v>
      </c>
      <c r="L23" s="110"/>
      <c r="M23" s="110"/>
      <c r="N23" s="110"/>
      <c r="O23" s="110"/>
      <c r="P23" s="223">
        <f t="shared" si="0"/>
        <v>0.96799999999999997</v>
      </c>
    </row>
    <row r="24" spans="1:16" x14ac:dyDescent="0.25">
      <c r="A24" s="3">
        <v>0</v>
      </c>
      <c r="B24" s="3" t="s">
        <v>224</v>
      </c>
      <c r="C24" s="84" t="s">
        <v>242</v>
      </c>
      <c r="D24" s="251">
        <v>0.81799999999999995</v>
      </c>
      <c r="E24" s="251">
        <v>0.81499999999999995</v>
      </c>
      <c r="F24" s="24">
        <v>0.72899999999999998</v>
      </c>
      <c r="G24" s="24">
        <v>0.41899999999999998</v>
      </c>
      <c r="H24" s="24">
        <v>0</v>
      </c>
      <c r="I24" s="24"/>
      <c r="J24" s="24">
        <v>0.5</v>
      </c>
      <c r="K24" s="24">
        <v>0</v>
      </c>
      <c r="L24" s="24"/>
      <c r="M24" s="24"/>
      <c r="N24" s="24">
        <v>0</v>
      </c>
      <c r="O24" s="24">
        <v>0</v>
      </c>
      <c r="P24" s="223">
        <f t="shared" si="0"/>
        <v>0.72911111111111115</v>
      </c>
    </row>
    <row r="25" spans="1:16" x14ac:dyDescent="0.25">
      <c r="A25" s="117">
        <v>20</v>
      </c>
      <c r="B25" s="117" t="s">
        <v>224</v>
      </c>
      <c r="C25" s="121" t="s">
        <v>243</v>
      </c>
      <c r="D25" s="252">
        <v>0.94199999999999995</v>
      </c>
      <c r="E25" s="252">
        <v>0.89</v>
      </c>
      <c r="F25" s="126">
        <v>0.51</v>
      </c>
      <c r="G25" s="126">
        <v>0.43</v>
      </c>
      <c r="H25" s="24">
        <v>0.3</v>
      </c>
      <c r="I25" s="24">
        <v>0</v>
      </c>
      <c r="J25" s="24">
        <v>0.1</v>
      </c>
      <c r="K25" s="24">
        <v>0</v>
      </c>
      <c r="L25" s="24"/>
      <c r="M25" s="24"/>
      <c r="N25" s="24">
        <v>0</v>
      </c>
      <c r="O25" s="126">
        <v>0</v>
      </c>
      <c r="P25" s="223">
        <f t="shared" si="0"/>
        <v>0.63439999999999996</v>
      </c>
    </row>
    <row r="26" spans="1:16" x14ac:dyDescent="0.25">
      <c r="A26" s="3">
        <v>21</v>
      </c>
      <c r="B26" s="3" t="s">
        <v>224</v>
      </c>
      <c r="C26" s="84" t="s">
        <v>244</v>
      </c>
      <c r="D26" s="251">
        <v>0.36599999999999999</v>
      </c>
      <c r="E26" s="251">
        <v>0.66700000000000004</v>
      </c>
      <c r="F26" s="24">
        <v>0.63300000000000001</v>
      </c>
      <c r="G26" s="24">
        <v>0.6</v>
      </c>
      <c r="H26" s="24">
        <v>0.4</v>
      </c>
      <c r="I26" s="24"/>
      <c r="J26" s="24">
        <v>0.5</v>
      </c>
      <c r="K26" s="24">
        <v>0</v>
      </c>
      <c r="L26" s="24"/>
      <c r="M26" s="24"/>
      <c r="N26" s="24">
        <v>0</v>
      </c>
      <c r="O26" s="126">
        <v>0</v>
      </c>
      <c r="P26" s="223">
        <f t="shared" si="0"/>
        <v>0.70355555555555549</v>
      </c>
    </row>
    <row r="27" spans="1:16" x14ac:dyDescent="0.25">
      <c r="A27" s="3">
        <v>22</v>
      </c>
      <c r="B27" s="3" t="s">
        <v>224</v>
      </c>
      <c r="C27" s="84" t="s">
        <v>245</v>
      </c>
      <c r="D27" s="251">
        <v>0.64700000000000002</v>
      </c>
      <c r="E27" s="251">
        <v>0.69199999999999995</v>
      </c>
      <c r="F27" s="24">
        <v>0.55800000000000005</v>
      </c>
      <c r="G27" s="24">
        <v>0.61499999999999999</v>
      </c>
      <c r="H27" s="24">
        <v>0.81299999999999994</v>
      </c>
      <c r="I27" s="24">
        <f>1/2</f>
        <v>0.5</v>
      </c>
      <c r="J27" s="24">
        <v>0.5</v>
      </c>
      <c r="K27" s="24">
        <v>0</v>
      </c>
      <c r="L27" s="24">
        <v>1</v>
      </c>
      <c r="M27" s="24">
        <v>0</v>
      </c>
      <c r="N27" s="24">
        <v>0</v>
      </c>
      <c r="O27" s="24">
        <v>0</v>
      </c>
      <c r="P27" s="223">
        <f t="shared" si="0"/>
        <v>0.88750000000000007</v>
      </c>
    </row>
    <row r="28" spans="1:16" x14ac:dyDescent="0.25">
      <c r="A28" s="3">
        <v>23</v>
      </c>
      <c r="B28" s="3" t="s">
        <v>224</v>
      </c>
      <c r="C28" s="84" t="s">
        <v>246</v>
      </c>
      <c r="D28" s="251">
        <v>0.9</v>
      </c>
      <c r="E28" s="251">
        <v>0.70199999999999996</v>
      </c>
      <c r="F28" s="24">
        <v>0.55700000000000005</v>
      </c>
      <c r="G28" s="24">
        <v>0.64200000000000002</v>
      </c>
      <c r="H28" s="24">
        <v>0.63300000000000001</v>
      </c>
      <c r="I28" s="24"/>
      <c r="J28" s="24">
        <v>0.26700000000000002</v>
      </c>
      <c r="K28" s="24">
        <v>0.25</v>
      </c>
      <c r="L28" s="24">
        <v>0</v>
      </c>
      <c r="M28" s="24">
        <v>0</v>
      </c>
      <c r="N28" s="24">
        <v>0</v>
      </c>
      <c r="O28" s="24">
        <v>0</v>
      </c>
      <c r="P28" s="223">
        <f t="shared" si="0"/>
        <v>0.71836363636363632</v>
      </c>
    </row>
    <row r="29" spans="1:16" x14ac:dyDescent="0.25">
      <c r="A29" s="3">
        <v>24</v>
      </c>
      <c r="B29" s="3" t="s">
        <v>224</v>
      </c>
      <c r="C29" s="84" t="s">
        <v>247</v>
      </c>
      <c r="D29" s="251">
        <v>0.65400000000000003</v>
      </c>
      <c r="E29" s="251">
        <v>0.76</v>
      </c>
      <c r="F29" s="24">
        <v>0.67</v>
      </c>
      <c r="G29" s="24">
        <v>0.75</v>
      </c>
      <c r="H29" s="24">
        <v>0.67</v>
      </c>
      <c r="I29" s="24"/>
      <c r="J29" s="24">
        <v>0.2</v>
      </c>
      <c r="K29" s="24">
        <v>0</v>
      </c>
      <c r="L29" s="24">
        <v>0.5</v>
      </c>
      <c r="M29" s="24">
        <v>0.5</v>
      </c>
      <c r="N29" s="24">
        <v>0</v>
      </c>
      <c r="O29" s="24">
        <v>0</v>
      </c>
      <c r="P29" s="223">
        <f t="shared" si="0"/>
        <v>0.85527272727272741</v>
      </c>
    </row>
    <row r="30" spans="1:16" ht="25.5" x14ac:dyDescent="0.25">
      <c r="A30" s="3">
        <v>25</v>
      </c>
      <c r="B30" s="3" t="s">
        <v>224</v>
      </c>
      <c r="C30" s="84" t="s">
        <v>296</v>
      </c>
      <c r="D30" s="251">
        <v>0.91400000000000003</v>
      </c>
      <c r="E30" s="251">
        <v>0.89700000000000002</v>
      </c>
      <c r="F30" s="24">
        <v>0.76</v>
      </c>
      <c r="G30" s="24">
        <v>0.56999999999999995</v>
      </c>
      <c r="H30" s="24">
        <v>0.4</v>
      </c>
      <c r="I30" s="24">
        <v>0.43</v>
      </c>
      <c r="J30" s="24">
        <v>1</v>
      </c>
      <c r="K30" s="24">
        <v>0</v>
      </c>
      <c r="L30" s="24">
        <v>0.5</v>
      </c>
      <c r="M30" s="24">
        <v>0.5</v>
      </c>
      <c r="N30" s="24">
        <v>0</v>
      </c>
      <c r="O30" s="24">
        <v>0</v>
      </c>
      <c r="P30" s="223">
        <f t="shared" si="0"/>
        <v>0.99516666666666664</v>
      </c>
    </row>
    <row r="31" spans="1:16" x14ac:dyDescent="0.25">
      <c r="A31" s="3">
        <v>26</v>
      </c>
      <c r="B31" s="3" t="s">
        <v>224</v>
      </c>
      <c r="C31" s="84" t="s">
        <v>248</v>
      </c>
      <c r="D31" s="251">
        <v>0.94399999999999995</v>
      </c>
      <c r="E31" s="251">
        <v>0.85699999999999998</v>
      </c>
      <c r="F31" s="24">
        <v>0.54500000000000004</v>
      </c>
      <c r="G31" s="24">
        <v>0.5</v>
      </c>
      <c r="H31" s="24">
        <v>0.53800000000000003</v>
      </c>
      <c r="I31" s="24">
        <f>1/5</f>
        <v>0.2</v>
      </c>
      <c r="J31" s="24">
        <v>1</v>
      </c>
      <c r="K31" s="24">
        <v>0</v>
      </c>
      <c r="L31" s="24">
        <v>1</v>
      </c>
      <c r="M31" s="24">
        <v>0</v>
      </c>
      <c r="N31" s="24">
        <v>0</v>
      </c>
      <c r="O31" s="24">
        <v>0</v>
      </c>
      <c r="P31" s="223">
        <f t="shared" si="0"/>
        <v>0.93066666666666675</v>
      </c>
    </row>
    <row r="32" spans="1:16" ht="38.25" x14ac:dyDescent="0.25">
      <c r="A32" s="3">
        <v>27</v>
      </c>
      <c r="B32" s="3" t="s">
        <v>224</v>
      </c>
      <c r="C32" s="90" t="s">
        <v>298</v>
      </c>
      <c r="D32" s="251">
        <v>0.83299999999999996</v>
      </c>
      <c r="E32" s="251">
        <v>0.60899999999999999</v>
      </c>
      <c r="F32" s="24">
        <v>0.47499999999999998</v>
      </c>
      <c r="G32" s="24">
        <v>0.6</v>
      </c>
      <c r="H32" s="24">
        <v>0.5</v>
      </c>
      <c r="I32" s="24">
        <v>0.6</v>
      </c>
      <c r="J32" s="24">
        <v>0.4</v>
      </c>
      <c r="K32" s="24">
        <v>2.5000000000000001E-2</v>
      </c>
      <c r="L32" s="24">
        <v>1</v>
      </c>
      <c r="M32" s="24">
        <v>0.5</v>
      </c>
      <c r="N32" s="24">
        <v>0</v>
      </c>
      <c r="O32" s="24">
        <v>0</v>
      </c>
      <c r="P32" s="223">
        <f t="shared" si="0"/>
        <v>0.92366666666666675</v>
      </c>
    </row>
    <row r="33" spans="1:16" x14ac:dyDescent="0.25">
      <c r="A33" s="3">
        <v>28</v>
      </c>
      <c r="B33" s="3" t="s">
        <v>224</v>
      </c>
      <c r="C33" s="84" t="s">
        <v>249</v>
      </c>
      <c r="D33" s="251">
        <v>0.7</v>
      </c>
      <c r="E33" s="251">
        <v>0.71699999999999997</v>
      </c>
      <c r="F33" s="24">
        <v>0.5</v>
      </c>
      <c r="G33" s="24">
        <v>0.5</v>
      </c>
      <c r="H33" s="24">
        <v>0.83299999999999996</v>
      </c>
      <c r="I33" s="24"/>
      <c r="J33" s="24">
        <v>0</v>
      </c>
      <c r="K33" s="24">
        <v>0.04</v>
      </c>
      <c r="L33" s="24"/>
      <c r="M33" s="24"/>
      <c r="N33" s="24">
        <v>0</v>
      </c>
      <c r="O33" s="24">
        <v>0</v>
      </c>
      <c r="P33" s="223">
        <f t="shared" si="0"/>
        <v>0.73111111111111116</v>
      </c>
    </row>
    <row r="34" spans="1:16" x14ac:dyDescent="0.25">
      <c r="A34" s="3">
        <v>29</v>
      </c>
      <c r="B34" s="3" t="s">
        <v>224</v>
      </c>
      <c r="C34" s="84" t="s">
        <v>250</v>
      </c>
      <c r="D34" s="251">
        <v>0.75800000000000001</v>
      </c>
      <c r="E34" s="251">
        <v>0.77400000000000002</v>
      </c>
      <c r="F34" s="24">
        <v>0.61499999999999999</v>
      </c>
      <c r="G34" s="24">
        <v>0.32</v>
      </c>
      <c r="H34" s="24">
        <v>0.125</v>
      </c>
      <c r="I34" s="24">
        <v>0.4</v>
      </c>
      <c r="J34" s="24">
        <v>1</v>
      </c>
      <c r="K34" s="24">
        <v>3.7999999999999999E-2</v>
      </c>
      <c r="L34" s="24"/>
      <c r="M34" s="24"/>
      <c r="N34" s="24">
        <v>0</v>
      </c>
      <c r="O34" s="24">
        <v>0</v>
      </c>
      <c r="P34" s="223">
        <f t="shared" si="0"/>
        <v>0.80600000000000005</v>
      </c>
    </row>
    <row r="35" spans="1:16" x14ac:dyDescent="0.25">
      <c r="A35" s="3">
        <v>30</v>
      </c>
      <c r="B35" s="3" t="s">
        <v>224</v>
      </c>
      <c r="C35" s="84" t="s">
        <v>251</v>
      </c>
      <c r="D35" s="251">
        <v>0.88900000000000001</v>
      </c>
      <c r="E35" s="251">
        <v>0.79100000000000004</v>
      </c>
      <c r="F35" s="24">
        <v>0.62</v>
      </c>
      <c r="G35" s="24">
        <v>0.52</v>
      </c>
      <c r="H35" s="24">
        <v>0.72199999999999998</v>
      </c>
      <c r="I35" s="24">
        <v>0.16700000000000001</v>
      </c>
      <c r="J35" s="24">
        <v>0.2</v>
      </c>
      <c r="K35" s="24">
        <v>0</v>
      </c>
      <c r="L35" s="24">
        <f>3/7</f>
        <v>0.42857142857142855</v>
      </c>
      <c r="M35" s="24">
        <v>0</v>
      </c>
      <c r="N35" s="24">
        <v>0</v>
      </c>
      <c r="O35" s="24">
        <v>0</v>
      </c>
      <c r="P35" s="223">
        <f t="shared" si="0"/>
        <v>0.72292857142857148</v>
      </c>
    </row>
    <row r="36" spans="1:16" x14ac:dyDescent="0.25">
      <c r="A36" s="3">
        <v>31</v>
      </c>
      <c r="B36" s="3" t="s">
        <v>224</v>
      </c>
      <c r="C36" s="84" t="s">
        <v>252</v>
      </c>
      <c r="D36" s="251">
        <v>0.81100000000000005</v>
      </c>
      <c r="E36" s="251">
        <v>0.89800000000000002</v>
      </c>
      <c r="F36" s="24">
        <v>0.81299999999999994</v>
      </c>
      <c r="G36" s="24">
        <v>0.90300000000000002</v>
      </c>
      <c r="H36" s="24">
        <v>0.35299999999999998</v>
      </c>
      <c r="I36" s="24">
        <v>0.222</v>
      </c>
      <c r="J36" s="24">
        <v>1</v>
      </c>
      <c r="K36" s="24">
        <v>0</v>
      </c>
      <c r="L36" s="24">
        <f>1/2</f>
        <v>0.5</v>
      </c>
      <c r="M36" s="24">
        <v>0.5</v>
      </c>
      <c r="N36" s="24">
        <v>0</v>
      </c>
      <c r="O36" s="24">
        <v>0</v>
      </c>
      <c r="P36" s="223">
        <f t="shared" si="0"/>
        <v>1.0000000000000002</v>
      </c>
    </row>
    <row r="37" spans="1:16" ht="25.5" x14ac:dyDescent="0.25">
      <c r="A37" s="3">
        <v>32</v>
      </c>
      <c r="B37" s="3" t="s">
        <v>224</v>
      </c>
      <c r="C37" s="84" t="s">
        <v>253</v>
      </c>
      <c r="D37" s="251">
        <v>0.76700000000000002</v>
      </c>
      <c r="E37" s="251">
        <v>0.81200000000000006</v>
      </c>
      <c r="F37" s="24">
        <v>0.63200000000000001</v>
      </c>
      <c r="G37" s="24">
        <v>0.39700000000000002</v>
      </c>
      <c r="H37" s="24">
        <v>0.7</v>
      </c>
      <c r="I37" s="24">
        <v>0.5</v>
      </c>
      <c r="J37" s="24">
        <v>1</v>
      </c>
      <c r="K37" s="24">
        <v>0</v>
      </c>
      <c r="L37" s="24">
        <v>1</v>
      </c>
      <c r="M37" s="24">
        <v>1</v>
      </c>
      <c r="N37" s="24">
        <v>0</v>
      </c>
      <c r="O37" s="24">
        <v>0</v>
      </c>
      <c r="P37" s="223">
        <f t="shared" si="0"/>
        <v>1.1346666666666667</v>
      </c>
    </row>
    <row r="38" spans="1:16" x14ac:dyDescent="0.25">
      <c r="A38" s="3">
        <v>33</v>
      </c>
      <c r="B38" s="3" t="s">
        <v>224</v>
      </c>
      <c r="C38" s="84" t="s">
        <v>254</v>
      </c>
      <c r="D38" s="251">
        <v>0.68799999999999994</v>
      </c>
      <c r="E38" s="251">
        <v>0.34399999999999997</v>
      </c>
      <c r="F38" s="24">
        <v>0.71</v>
      </c>
      <c r="G38" s="24">
        <v>0.37</v>
      </c>
      <c r="H38" s="24">
        <v>0.3</v>
      </c>
      <c r="I38" s="24"/>
      <c r="J38" s="24">
        <v>0.33</v>
      </c>
      <c r="K38" s="24">
        <v>0</v>
      </c>
      <c r="L38" s="24">
        <v>0.66</v>
      </c>
      <c r="M38" s="24">
        <v>0.66</v>
      </c>
      <c r="N38" s="24">
        <v>0</v>
      </c>
      <c r="O38" s="24">
        <v>0</v>
      </c>
      <c r="P38" s="223">
        <f t="shared" si="0"/>
        <v>0.73854545454545462</v>
      </c>
    </row>
    <row r="39" spans="1:16" x14ac:dyDescent="0.25">
      <c r="A39" s="3">
        <v>34</v>
      </c>
      <c r="B39" s="3" t="s">
        <v>224</v>
      </c>
      <c r="C39" s="84" t="s">
        <v>255</v>
      </c>
      <c r="D39" s="251">
        <v>0.85</v>
      </c>
      <c r="E39" s="251">
        <v>0.76200000000000001</v>
      </c>
      <c r="F39" s="24">
        <v>0.76</v>
      </c>
      <c r="G39" s="24">
        <v>0.69</v>
      </c>
      <c r="H39" s="24">
        <v>0.71</v>
      </c>
      <c r="I39" s="24">
        <f>3/7</f>
        <v>0.42857142857142855</v>
      </c>
      <c r="J39" s="24">
        <v>0.4</v>
      </c>
      <c r="K39" s="24">
        <v>0.38500000000000001</v>
      </c>
      <c r="L39" s="24">
        <f>1/2</f>
        <v>0.5</v>
      </c>
      <c r="M39" s="24">
        <v>0.5</v>
      </c>
      <c r="N39" s="24">
        <v>0</v>
      </c>
      <c r="O39" s="24">
        <v>0</v>
      </c>
      <c r="P39" s="223">
        <f t="shared" si="0"/>
        <v>0.99759523809523809</v>
      </c>
    </row>
    <row r="40" spans="1:16" x14ac:dyDescent="0.25">
      <c r="A40" s="3">
        <v>35</v>
      </c>
      <c r="B40" s="3" t="s">
        <v>224</v>
      </c>
      <c r="C40" s="84" t="s">
        <v>256</v>
      </c>
      <c r="D40" s="251">
        <v>0.71799999999999997</v>
      </c>
      <c r="E40" s="251">
        <v>0.64100000000000001</v>
      </c>
      <c r="F40" s="24">
        <v>0.44400000000000001</v>
      </c>
      <c r="G40" s="24">
        <v>0.37</v>
      </c>
      <c r="H40" s="24">
        <v>1</v>
      </c>
      <c r="I40" s="24"/>
      <c r="J40" s="24"/>
      <c r="K40" s="24">
        <v>0</v>
      </c>
      <c r="L40" s="24"/>
      <c r="M40" s="24"/>
      <c r="N40" s="24">
        <v>0</v>
      </c>
      <c r="O40" s="24">
        <v>0</v>
      </c>
      <c r="P40" s="223">
        <f t="shared" si="0"/>
        <v>0.79325000000000001</v>
      </c>
    </row>
    <row r="41" spans="1:16" x14ac:dyDescent="0.25">
      <c r="A41" s="3">
        <v>36</v>
      </c>
      <c r="B41" s="3" t="s">
        <v>224</v>
      </c>
      <c r="C41" s="84" t="s">
        <v>257</v>
      </c>
      <c r="D41" s="251">
        <v>0.82599999999999996</v>
      </c>
      <c r="E41" s="251">
        <v>0.52200000000000002</v>
      </c>
      <c r="F41" s="24">
        <v>0.69499999999999995</v>
      </c>
      <c r="G41" s="24">
        <v>0.78200000000000003</v>
      </c>
      <c r="H41" s="24">
        <v>0.4</v>
      </c>
      <c r="I41" s="24"/>
      <c r="J41" s="24">
        <f>1/4</f>
        <v>0.25</v>
      </c>
      <c r="K41" s="24">
        <v>0.2</v>
      </c>
      <c r="L41" s="24"/>
      <c r="M41" s="24"/>
      <c r="N41" s="24">
        <v>0</v>
      </c>
      <c r="O41" s="24">
        <v>0</v>
      </c>
      <c r="P41" s="223">
        <f t="shared" si="0"/>
        <v>0.81666666666666665</v>
      </c>
    </row>
    <row r="42" spans="1:16" x14ac:dyDescent="0.25">
      <c r="A42" s="3">
        <v>37</v>
      </c>
      <c r="B42" s="3" t="s">
        <v>224</v>
      </c>
      <c r="C42" s="84" t="s">
        <v>258</v>
      </c>
      <c r="D42" s="251">
        <v>0.90400000000000003</v>
      </c>
      <c r="E42" s="251">
        <v>0.88</v>
      </c>
      <c r="F42" s="24">
        <v>0.63200000000000001</v>
      </c>
      <c r="G42" s="24">
        <v>0.46</v>
      </c>
      <c r="H42" s="24">
        <v>0.6</v>
      </c>
      <c r="I42" s="24">
        <f>3/5</f>
        <v>0.6</v>
      </c>
      <c r="J42" s="24">
        <v>0.33300000000000002</v>
      </c>
      <c r="K42" s="24">
        <v>0</v>
      </c>
      <c r="L42" s="24"/>
      <c r="M42" s="24"/>
      <c r="N42" s="24">
        <v>0</v>
      </c>
      <c r="O42" s="24">
        <v>0</v>
      </c>
      <c r="P42" s="223">
        <f t="shared" si="0"/>
        <v>0.88179999999999992</v>
      </c>
    </row>
    <row r="43" spans="1:16" ht="25.5" x14ac:dyDescent="0.25">
      <c r="A43" s="3">
        <v>38</v>
      </c>
      <c r="B43" s="3" t="s">
        <v>224</v>
      </c>
      <c r="C43" s="90" t="s">
        <v>299</v>
      </c>
      <c r="D43" s="251">
        <v>0.63300000000000001</v>
      </c>
      <c r="E43" s="251">
        <v>0.7</v>
      </c>
      <c r="F43" s="24">
        <v>0.52600000000000002</v>
      </c>
      <c r="G43" s="24">
        <v>0.64900000000000002</v>
      </c>
      <c r="H43" s="24">
        <v>0.64700000000000002</v>
      </c>
      <c r="I43" s="24"/>
      <c r="J43" s="24">
        <v>1</v>
      </c>
      <c r="K43" s="24">
        <v>0</v>
      </c>
      <c r="L43" s="24">
        <v>1</v>
      </c>
      <c r="M43" s="24">
        <v>0</v>
      </c>
      <c r="N43" s="24">
        <v>0</v>
      </c>
      <c r="O43" s="24">
        <v>0</v>
      </c>
      <c r="P43" s="223">
        <f t="shared" si="0"/>
        <v>0.93727272727272737</v>
      </c>
    </row>
    <row r="44" spans="1:16" s="137" customFormat="1" x14ac:dyDescent="0.25">
      <c r="A44" s="3">
        <v>0</v>
      </c>
      <c r="B44" s="3" t="s">
        <v>224</v>
      </c>
      <c r="C44" s="84" t="s">
        <v>259</v>
      </c>
      <c r="D44" s="251">
        <v>0.70599999999999996</v>
      </c>
      <c r="E44" s="251">
        <v>0.85699999999999998</v>
      </c>
      <c r="F44" s="24">
        <v>0.52600000000000002</v>
      </c>
      <c r="G44" s="24">
        <v>0.316</v>
      </c>
      <c r="H44" s="24">
        <v>0.75</v>
      </c>
      <c r="I44" s="24">
        <v>1</v>
      </c>
      <c r="J44" s="24">
        <v>1</v>
      </c>
      <c r="K44" s="24">
        <v>0</v>
      </c>
      <c r="L44" s="24"/>
      <c r="M44" s="24"/>
      <c r="N44" s="24">
        <v>0</v>
      </c>
      <c r="O44" s="24">
        <v>0</v>
      </c>
      <c r="P44" s="223">
        <f t="shared" si="0"/>
        <v>1.0309999999999999</v>
      </c>
    </row>
    <row r="45" spans="1:16" ht="60" x14ac:dyDescent="0.25">
      <c r="A45" s="3">
        <v>40</v>
      </c>
      <c r="B45" s="3" t="s">
        <v>224</v>
      </c>
      <c r="C45" s="90" t="s">
        <v>300</v>
      </c>
      <c r="D45" s="251">
        <v>0.66100000000000003</v>
      </c>
      <c r="E45" s="251">
        <v>0.57899999999999996</v>
      </c>
      <c r="F45" s="24">
        <v>0.65100000000000002</v>
      </c>
      <c r="G45" s="24">
        <v>0.59299999999999997</v>
      </c>
      <c r="H45" s="24">
        <v>0.53300000000000003</v>
      </c>
      <c r="I45" s="24"/>
      <c r="J45" s="24">
        <v>0.23499999999999999</v>
      </c>
      <c r="K45" s="24">
        <v>2.3E-2</v>
      </c>
      <c r="L45" s="24">
        <v>1</v>
      </c>
      <c r="M45" s="24">
        <v>1</v>
      </c>
      <c r="N45" s="24">
        <v>0</v>
      </c>
      <c r="O45" s="24">
        <v>0</v>
      </c>
      <c r="P45" s="223">
        <f t="shared" si="0"/>
        <v>0.95909090909090911</v>
      </c>
    </row>
    <row r="46" spans="1:16" x14ac:dyDescent="0.25">
      <c r="A46" s="117">
        <v>41</v>
      </c>
      <c r="B46" s="117" t="s">
        <v>224</v>
      </c>
      <c r="C46" s="121" t="s">
        <v>260</v>
      </c>
      <c r="D46" s="252">
        <v>0.1</v>
      </c>
      <c r="E46" s="252">
        <v>0.68799999999999994</v>
      </c>
      <c r="F46" s="126">
        <v>0.85</v>
      </c>
      <c r="G46" s="126">
        <v>0.45</v>
      </c>
      <c r="H46" s="24">
        <v>0.71399999999999997</v>
      </c>
      <c r="I46" s="24"/>
      <c r="J46" s="24">
        <v>0.33300000000000002</v>
      </c>
      <c r="K46" s="24">
        <v>0</v>
      </c>
      <c r="L46" s="24"/>
      <c r="M46" s="24"/>
      <c r="N46" s="24">
        <v>0</v>
      </c>
      <c r="O46" s="126">
        <v>0</v>
      </c>
      <c r="P46" s="223">
        <f t="shared" si="0"/>
        <v>0.69666666666666677</v>
      </c>
    </row>
    <row r="47" spans="1:16" x14ac:dyDescent="0.25">
      <c r="A47" s="3">
        <v>42</v>
      </c>
      <c r="B47" s="3" t="s">
        <v>224</v>
      </c>
      <c r="C47" s="84" t="s">
        <v>289</v>
      </c>
      <c r="D47" s="251">
        <v>0.68200000000000005</v>
      </c>
      <c r="E47" s="251">
        <v>0.61699999999999999</v>
      </c>
      <c r="F47" s="41"/>
      <c r="G47" s="41"/>
      <c r="H47" s="42"/>
      <c r="I47" s="42"/>
      <c r="J47" s="42"/>
      <c r="K47" s="41"/>
      <c r="L47" s="42"/>
      <c r="M47" s="42"/>
      <c r="N47" s="42"/>
      <c r="O47" s="42"/>
      <c r="P47" s="223">
        <f t="shared" si="0"/>
        <v>1.2989999999999999</v>
      </c>
    </row>
    <row r="48" spans="1:16" x14ac:dyDescent="0.25">
      <c r="A48" s="71" t="s">
        <v>219</v>
      </c>
      <c r="B48" s="62" t="s">
        <v>224</v>
      </c>
      <c r="C48" s="67"/>
      <c r="D48" s="253">
        <f>AVERAGE(D6:D47)</f>
        <v>0.74863571428571418</v>
      </c>
      <c r="E48" s="253">
        <f t="shared" ref="E48:P48" si="1">AVERAGE(E6:E47)</f>
        <v>0.73107857142857147</v>
      </c>
      <c r="F48" s="67">
        <f t="shared" si="1"/>
        <v>0.64109210526315796</v>
      </c>
      <c r="G48" s="67">
        <f t="shared" si="1"/>
        <v>0.53315789473684216</v>
      </c>
      <c r="H48" s="67">
        <f t="shared" si="1"/>
        <v>0.54015151515151527</v>
      </c>
      <c r="I48" s="67">
        <f t="shared" si="1"/>
        <v>0.47683753501400555</v>
      </c>
      <c r="J48" s="67">
        <f t="shared" si="1"/>
        <v>0.49846875000000002</v>
      </c>
      <c r="K48" s="67">
        <f t="shared" si="1"/>
        <v>3.0631578947368419E-2</v>
      </c>
      <c r="L48" s="67">
        <f t="shared" si="1"/>
        <v>0.7434557823129252</v>
      </c>
      <c r="M48" s="67">
        <f t="shared" si="1"/>
        <v>0.34109523809523812</v>
      </c>
      <c r="N48" s="67">
        <f t="shared" si="1"/>
        <v>-5.4545454545454541E-3</v>
      </c>
      <c r="O48" s="67">
        <f t="shared" si="1"/>
        <v>-4.3333333333333331E-3</v>
      </c>
      <c r="P48" s="220">
        <f t="shared" si="1"/>
        <v>0.9380342249020821</v>
      </c>
    </row>
  </sheetData>
  <sheetProtection algorithmName="SHA-512" hashValue="hiYwrfRXLdnGftFOnU1LrwqJu2dtctgDTydbWg+QtbtHQ0BUv3SuCN3VQeqxMGM1dlH+Megn3t0kSsH3sFiW7w==" saltValue="who0zCIPzrwK9Rk+jG0+iw==" spinCount="100000" sheet="1" objects="1" scenarios="1" selectLockedCells="1" selectUnlockedCells="1"/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conditionalFormatting sqref="D6:O46">
    <cfRule type="cellIs" dxfId="4" priority="3" operator="greaterThan">
      <formula>1</formula>
    </cfRule>
  </conditionalFormatting>
  <conditionalFormatting sqref="D6:O47">
    <cfRule type="cellIs" dxfId="3" priority="2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9"/>
  <sheetViews>
    <sheetView zoomScale="70" zoomScaleNormal="70" workbookViewId="0">
      <selection activeCell="A15" sqref="A15:XFD15"/>
    </sheetView>
  </sheetViews>
  <sheetFormatPr defaultRowHeight="15" x14ac:dyDescent="0.25"/>
  <cols>
    <col min="2" max="2" width="42.42578125" customWidth="1"/>
    <col min="3" max="3" width="14.140625" customWidth="1"/>
    <col min="4" max="4" width="14" customWidth="1"/>
    <col min="5" max="5" width="13.5703125" customWidth="1"/>
    <col min="6" max="6" width="17.42578125" customWidth="1"/>
    <col min="7" max="7" width="17.140625" customWidth="1"/>
    <col min="8" max="8" width="19.5703125" customWidth="1"/>
    <col min="9" max="9" width="26" customWidth="1"/>
    <col min="10" max="10" width="29.28515625" customWidth="1"/>
  </cols>
  <sheetData>
    <row r="1" spans="1:15" x14ac:dyDescent="0.25">
      <c r="A1" s="450" t="s">
        <v>312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2" spans="1:15" ht="18.75" customHeight="1" x14ac:dyDescent="0.25">
      <c r="A2" s="452" t="s">
        <v>261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35"/>
    </row>
    <row r="3" spans="1:15" ht="75" customHeight="1" x14ac:dyDescent="0.25">
      <c r="A3" s="454" t="s">
        <v>170</v>
      </c>
      <c r="B3" s="454" t="s">
        <v>223</v>
      </c>
      <c r="C3" s="455" t="s">
        <v>313</v>
      </c>
      <c r="D3" s="455"/>
      <c r="E3" s="455"/>
      <c r="F3" s="456" t="s">
        <v>330</v>
      </c>
      <c r="G3" s="456"/>
      <c r="H3" s="457"/>
      <c r="I3" s="458" t="s">
        <v>314</v>
      </c>
      <c r="J3" s="455" t="s">
        <v>315</v>
      </c>
      <c r="K3" s="69" t="s">
        <v>316</v>
      </c>
      <c r="L3" s="69" t="s">
        <v>327</v>
      </c>
      <c r="M3" s="69" t="s">
        <v>93</v>
      </c>
      <c r="N3" s="69" t="s">
        <v>58</v>
      </c>
      <c r="O3" s="447" t="s">
        <v>328</v>
      </c>
    </row>
    <row r="4" spans="1:15" ht="27.75" customHeight="1" x14ac:dyDescent="0.25">
      <c r="A4" s="454"/>
      <c r="B4" s="454"/>
      <c r="C4" s="222" t="s">
        <v>317</v>
      </c>
      <c r="D4" s="222" t="s">
        <v>318</v>
      </c>
      <c r="E4" s="222" t="s">
        <v>319</v>
      </c>
      <c r="F4" s="243" t="s">
        <v>320</v>
      </c>
      <c r="G4" s="243" t="s">
        <v>321</v>
      </c>
      <c r="H4" s="243" t="s">
        <v>322</v>
      </c>
      <c r="I4" s="459"/>
      <c r="J4" s="461"/>
      <c r="K4" s="445" t="s">
        <v>171</v>
      </c>
      <c r="L4" s="445" t="s">
        <v>59</v>
      </c>
      <c r="M4" s="445" t="s">
        <v>59</v>
      </c>
      <c r="N4" s="445" t="s">
        <v>59</v>
      </c>
      <c r="O4" s="448"/>
    </row>
    <row r="5" spans="1:15" ht="61.5" customHeight="1" x14ac:dyDescent="0.25">
      <c r="A5" s="454"/>
      <c r="B5" s="454"/>
      <c r="C5" s="222" t="s">
        <v>8</v>
      </c>
      <c r="D5" s="222" t="s">
        <v>9</v>
      </c>
      <c r="E5" s="222" t="s">
        <v>10</v>
      </c>
      <c r="F5" s="30" t="s">
        <v>122</v>
      </c>
      <c r="G5" s="30" t="s">
        <v>122</v>
      </c>
      <c r="H5" s="30" t="s">
        <v>122</v>
      </c>
      <c r="I5" s="460"/>
      <c r="J5" s="461"/>
      <c r="K5" s="446"/>
      <c r="L5" s="446"/>
      <c r="M5" s="446"/>
      <c r="N5" s="446"/>
      <c r="O5" s="449"/>
    </row>
    <row r="6" spans="1:15" ht="18" customHeight="1" x14ac:dyDescent="0.25">
      <c r="A6" s="221"/>
      <c r="B6" s="82" t="s">
        <v>224</v>
      </c>
      <c r="C6" s="235"/>
      <c r="D6" s="235"/>
      <c r="E6" s="235"/>
      <c r="F6" s="235"/>
      <c r="G6" s="235"/>
      <c r="H6" s="235"/>
      <c r="I6" s="235"/>
      <c r="J6" s="235"/>
      <c r="K6" s="236"/>
      <c r="L6" s="236"/>
      <c r="M6" s="236"/>
      <c r="N6" s="236"/>
      <c r="O6" s="236"/>
    </row>
    <row r="7" spans="1:15" ht="15.75" x14ac:dyDescent="0.25">
      <c r="A7" s="45">
        <v>1</v>
      </c>
      <c r="B7" s="224" t="s">
        <v>225</v>
      </c>
      <c r="C7" s="234">
        <v>1</v>
      </c>
      <c r="D7" s="237"/>
      <c r="E7" s="237"/>
      <c r="F7" s="237"/>
      <c r="G7" s="237"/>
      <c r="H7" s="237"/>
      <c r="I7" s="234">
        <v>0</v>
      </c>
      <c r="J7" s="234"/>
      <c r="K7" s="246">
        <f>AVERAGE(C7:J7)*1.5</f>
        <v>0.75</v>
      </c>
      <c r="L7" s="246">
        <f>'2.3'!P6</f>
        <v>1.6160000000000001</v>
      </c>
      <c r="M7" s="246">
        <f>'2.2.'!X7</f>
        <v>1.2769999999999999</v>
      </c>
      <c r="N7" s="246">
        <f>'2.1.'!U8</f>
        <v>0.71599999999999997</v>
      </c>
      <c r="O7" s="246">
        <f>AVERAGE(K7:N7)</f>
        <v>1.08975</v>
      </c>
    </row>
    <row r="8" spans="1:15" ht="15.75" x14ac:dyDescent="0.25">
      <c r="A8" s="45">
        <v>2</v>
      </c>
      <c r="B8" s="224" t="s">
        <v>226</v>
      </c>
      <c r="C8" s="238">
        <v>1</v>
      </c>
      <c r="D8" s="237"/>
      <c r="E8" s="237"/>
      <c r="F8" s="237"/>
      <c r="G8" s="237"/>
      <c r="H8" s="237"/>
      <c r="I8" s="234">
        <v>1</v>
      </c>
      <c r="J8" s="234"/>
      <c r="K8" s="246">
        <f t="shared" ref="K8:K48" si="0">AVERAGE(C8:J8)*1.5</f>
        <v>1.5</v>
      </c>
      <c r="L8" s="246">
        <f>'2.3'!P7</f>
        <v>0.84099999999999997</v>
      </c>
      <c r="M8" s="246">
        <f>'2.2.'!X8</f>
        <v>1.0862499999999999</v>
      </c>
      <c r="N8" s="246">
        <f>'2.1.'!U9</f>
        <v>0.69683333333333342</v>
      </c>
      <c r="O8" s="246">
        <f t="shared" ref="O8:O48" si="1">AVERAGE(K8:N8)</f>
        <v>1.0310208333333333</v>
      </c>
    </row>
    <row r="9" spans="1:15" ht="25.5" x14ac:dyDescent="0.25">
      <c r="A9" s="45">
        <v>3</v>
      </c>
      <c r="B9" s="224" t="s">
        <v>227</v>
      </c>
      <c r="C9" s="234">
        <v>1</v>
      </c>
      <c r="D9" s="239"/>
      <c r="E9" s="239"/>
      <c r="F9" s="239"/>
      <c r="G9" s="239"/>
      <c r="H9" s="239"/>
      <c r="I9" s="234">
        <v>1</v>
      </c>
      <c r="J9" s="234"/>
      <c r="K9" s="246">
        <f t="shared" si="0"/>
        <v>1.5</v>
      </c>
      <c r="L9" s="246">
        <f>'2.3'!P8</f>
        <v>2</v>
      </c>
      <c r="M9" s="246">
        <f>'2.2.'!X9</f>
        <v>1.3734999999999999</v>
      </c>
      <c r="N9" s="246">
        <f>'2.1.'!U10</f>
        <v>0.78333333333333333</v>
      </c>
      <c r="O9" s="246">
        <f t="shared" si="1"/>
        <v>1.4142083333333333</v>
      </c>
    </row>
    <row r="10" spans="1:15" ht="15.75" x14ac:dyDescent="0.25">
      <c r="A10" s="45">
        <v>4</v>
      </c>
      <c r="B10" s="225" t="s">
        <v>228</v>
      </c>
      <c r="C10" s="234">
        <v>1</v>
      </c>
      <c r="D10" s="234">
        <v>0.98076923076923073</v>
      </c>
      <c r="E10" s="234"/>
      <c r="F10" s="234">
        <v>0.7</v>
      </c>
      <c r="G10" s="234">
        <v>0.9</v>
      </c>
      <c r="H10" s="234">
        <v>1</v>
      </c>
      <c r="I10" s="234">
        <v>1</v>
      </c>
      <c r="J10" s="234">
        <v>1</v>
      </c>
      <c r="K10" s="246">
        <f t="shared" si="0"/>
        <v>1.4101648351648353</v>
      </c>
      <c r="L10" s="246">
        <f>'2.3'!P9</f>
        <v>1.1752</v>
      </c>
      <c r="M10" s="246">
        <f>'2.2.'!X10</f>
        <v>1.1974999999999998</v>
      </c>
      <c r="N10" s="246">
        <f>'2.1.'!U11</f>
        <v>0.58016883116883122</v>
      </c>
      <c r="O10" s="246">
        <f t="shared" si="1"/>
        <v>1.0907584165834165</v>
      </c>
    </row>
    <row r="11" spans="1:15" ht="15.75" x14ac:dyDescent="0.25">
      <c r="A11" s="45">
        <v>5</v>
      </c>
      <c r="B11" s="225" t="s">
        <v>229</v>
      </c>
      <c r="C11" s="234">
        <v>1</v>
      </c>
      <c r="D11" s="234">
        <v>0.92173913043478262</v>
      </c>
      <c r="E11" s="234"/>
      <c r="F11" s="234">
        <v>0.44444444444444442</v>
      </c>
      <c r="G11" s="234">
        <v>0.36363636363636365</v>
      </c>
      <c r="H11" s="234">
        <v>0.61538461538461542</v>
      </c>
      <c r="I11" s="234">
        <v>0.3</v>
      </c>
      <c r="J11" s="234">
        <v>1</v>
      </c>
      <c r="K11" s="246">
        <f t="shared" si="0"/>
        <v>0.99540097583575848</v>
      </c>
      <c r="L11" s="246">
        <f>'2.3'!P10</f>
        <v>1.1367999999999998</v>
      </c>
      <c r="M11" s="246">
        <f>'2.2.'!X11</f>
        <v>1.0878333333333332</v>
      </c>
      <c r="N11" s="246">
        <f>'2.1.'!U12</f>
        <v>0.55469696969696969</v>
      </c>
      <c r="O11" s="246">
        <f t="shared" si="1"/>
        <v>0.94368281971651524</v>
      </c>
    </row>
    <row r="12" spans="1:15" ht="15.75" x14ac:dyDescent="0.25">
      <c r="A12" s="232">
        <v>6</v>
      </c>
      <c r="B12" s="233" t="s">
        <v>230</v>
      </c>
      <c r="C12" s="240">
        <v>1</v>
      </c>
      <c r="D12" s="240">
        <v>0.97297297297297303</v>
      </c>
      <c r="E12" s="234">
        <v>0.96296296296296291</v>
      </c>
      <c r="F12" s="240">
        <v>0.92982456140350878</v>
      </c>
      <c r="G12" s="240">
        <v>0.69491525423728817</v>
      </c>
      <c r="H12" s="240">
        <v>0.44827586206896552</v>
      </c>
      <c r="I12" s="234">
        <v>1</v>
      </c>
      <c r="J12" s="234">
        <v>1</v>
      </c>
      <c r="K12" s="246">
        <f t="shared" si="0"/>
        <v>1.3141784275585684</v>
      </c>
      <c r="L12" s="246">
        <f>'2.3'!P11</f>
        <v>1.034</v>
      </c>
      <c r="M12" s="246">
        <f>'2.2.'!X12</f>
        <v>1.1145</v>
      </c>
      <c r="N12" s="246">
        <f>'2.1.'!U13</f>
        <v>0.54248148148148145</v>
      </c>
      <c r="O12" s="246">
        <f t="shared" si="1"/>
        <v>1.0012899772600126</v>
      </c>
    </row>
    <row r="13" spans="1:15" ht="15.75" x14ac:dyDescent="0.25">
      <c r="A13" s="45">
        <v>7</v>
      </c>
      <c r="B13" s="226" t="s">
        <v>231</v>
      </c>
      <c r="C13" s="234">
        <v>1</v>
      </c>
      <c r="D13" s="234">
        <v>0.71739130434782605</v>
      </c>
      <c r="E13" s="234">
        <v>0.7321428571428571</v>
      </c>
      <c r="F13" s="234">
        <v>0.77777777777777779</v>
      </c>
      <c r="G13" s="234">
        <v>0.5</v>
      </c>
      <c r="H13" s="234">
        <v>0.66666666666666663</v>
      </c>
      <c r="I13" s="234">
        <v>1</v>
      </c>
      <c r="J13" s="234">
        <v>1</v>
      </c>
      <c r="K13" s="246">
        <f t="shared" si="0"/>
        <v>1.1988709886128364</v>
      </c>
      <c r="L13" s="246">
        <f>'2.3'!P12</f>
        <v>0.85844444444444434</v>
      </c>
      <c r="M13" s="246">
        <f>'2.2.'!X13</f>
        <v>1.1678999999999999</v>
      </c>
      <c r="N13" s="246">
        <f>'2.1.'!U14</f>
        <v>0.59711321671525752</v>
      </c>
      <c r="O13" s="246">
        <f t="shared" si="1"/>
        <v>0.95558216244313454</v>
      </c>
    </row>
    <row r="14" spans="1:15" ht="15.75" x14ac:dyDescent="0.25">
      <c r="A14" s="45">
        <v>8</v>
      </c>
      <c r="B14" s="226" t="s">
        <v>232</v>
      </c>
      <c r="C14" s="234">
        <v>1</v>
      </c>
      <c r="D14" s="234">
        <v>0.9859154929577465</v>
      </c>
      <c r="E14" s="234">
        <v>0.90540540540540537</v>
      </c>
      <c r="F14" s="234">
        <v>0.96721311475409832</v>
      </c>
      <c r="G14" s="234">
        <v>0.91443850267379678</v>
      </c>
      <c r="H14" s="234">
        <v>0.89552238805970152</v>
      </c>
      <c r="I14" s="234">
        <v>1</v>
      </c>
      <c r="J14" s="234">
        <v>1</v>
      </c>
      <c r="K14" s="246">
        <f t="shared" si="0"/>
        <v>1.4378427944720151</v>
      </c>
      <c r="L14" s="246">
        <f>'2.3'!P13</f>
        <v>0.8774545454545456</v>
      </c>
      <c r="M14" s="246">
        <f>'2.2.'!X14</f>
        <v>1.2856999999999998</v>
      </c>
      <c r="N14" s="246">
        <f>'2.1.'!U15</f>
        <v>0.68074214319491877</v>
      </c>
      <c r="O14" s="246">
        <f t="shared" si="1"/>
        <v>1.0704348707803699</v>
      </c>
    </row>
    <row r="15" spans="1:15" ht="15.75" x14ac:dyDescent="0.25">
      <c r="A15" s="45">
        <v>9</v>
      </c>
      <c r="B15" s="226" t="s">
        <v>233</v>
      </c>
      <c r="C15" s="234">
        <v>1</v>
      </c>
      <c r="D15" s="241">
        <v>0.91916167664670656</v>
      </c>
      <c r="E15" s="234">
        <v>0.93835616438356162</v>
      </c>
      <c r="F15" s="234">
        <v>0.98101265822784811</v>
      </c>
      <c r="G15" s="241">
        <v>0.66242038216560506</v>
      </c>
      <c r="H15" s="234">
        <v>0.63492063492063489</v>
      </c>
      <c r="I15" s="234">
        <v>1</v>
      </c>
      <c r="J15" s="234">
        <v>1</v>
      </c>
      <c r="K15" s="246">
        <f t="shared" si="0"/>
        <v>1.3379759093145667</v>
      </c>
      <c r="L15" s="246">
        <f>'2.3'!P14</f>
        <v>0.97199999999999998</v>
      </c>
      <c r="M15" s="246">
        <f>'2.2.'!X15</f>
        <v>1.2963</v>
      </c>
      <c r="N15" s="246">
        <f>'2.1.'!U16</f>
        <v>0.70871276254609583</v>
      </c>
      <c r="O15" s="246">
        <f t="shared" si="1"/>
        <v>1.0787471679651657</v>
      </c>
    </row>
    <row r="16" spans="1:15" ht="15.75" x14ac:dyDescent="0.25">
      <c r="A16" s="45">
        <v>10</v>
      </c>
      <c r="B16" s="226" t="s">
        <v>234</v>
      </c>
      <c r="C16" s="234">
        <v>1</v>
      </c>
      <c r="D16" s="234">
        <v>0.96061269146608319</v>
      </c>
      <c r="E16" s="234">
        <v>0.98275862068965514</v>
      </c>
      <c r="F16" s="234">
        <v>0.95882352941176474</v>
      </c>
      <c r="G16" s="234">
        <v>0.91139240506329111</v>
      </c>
      <c r="H16" s="234">
        <v>0.80555555555555558</v>
      </c>
      <c r="I16" s="234">
        <v>1</v>
      </c>
      <c r="J16" s="234">
        <v>1</v>
      </c>
      <c r="K16" s="246">
        <f t="shared" si="0"/>
        <v>1.4285892754099405</v>
      </c>
      <c r="L16" s="246">
        <f>'2.3'!P15</f>
        <v>0.65036363636363637</v>
      </c>
      <c r="M16" s="246">
        <f>'2.2.'!X16</f>
        <v>1.2482500000000001</v>
      </c>
      <c r="N16" s="246">
        <f>'2.1.'!U17</f>
        <v>0.66909425676882739</v>
      </c>
      <c r="O16" s="246">
        <f t="shared" si="1"/>
        <v>0.99907429213560106</v>
      </c>
    </row>
    <row r="17" spans="1:15" ht="15.75" x14ac:dyDescent="0.25">
      <c r="A17" s="45">
        <v>11</v>
      </c>
      <c r="B17" s="226" t="s">
        <v>235</v>
      </c>
      <c r="C17" s="234">
        <v>1</v>
      </c>
      <c r="D17" s="234">
        <v>0.88387096774193552</v>
      </c>
      <c r="E17" s="234">
        <v>0.9452054794520548</v>
      </c>
      <c r="F17" s="234">
        <v>0.87671232876712324</v>
      </c>
      <c r="G17" s="234">
        <v>0.81690140845070425</v>
      </c>
      <c r="H17" s="234">
        <v>0.65714285714285714</v>
      </c>
      <c r="I17" s="234">
        <v>1</v>
      </c>
      <c r="J17" s="234">
        <v>1</v>
      </c>
      <c r="K17" s="246">
        <f t="shared" si="0"/>
        <v>1.3462186952915016</v>
      </c>
      <c r="L17" s="246">
        <f>'2.3'!P16</f>
        <v>1.2911666666666666</v>
      </c>
      <c r="M17" s="246">
        <f>'2.2.'!X17</f>
        <v>1.0817000000000001</v>
      </c>
      <c r="N17" s="246">
        <f>'2.1.'!U18</f>
        <v>0.56814603174603173</v>
      </c>
      <c r="O17" s="246">
        <f t="shared" si="1"/>
        <v>1.07180784842605</v>
      </c>
    </row>
    <row r="18" spans="1:15" ht="25.5" x14ac:dyDescent="0.25">
      <c r="A18" s="45">
        <v>12</v>
      </c>
      <c r="B18" s="226" t="s">
        <v>236</v>
      </c>
      <c r="C18" s="234">
        <v>0.98113207547169812</v>
      </c>
      <c r="D18" s="234">
        <v>0.9303030303030303</v>
      </c>
      <c r="E18" s="234">
        <v>0.90839694656488545</v>
      </c>
      <c r="F18" s="234">
        <v>0.86604361370716509</v>
      </c>
      <c r="G18" s="234">
        <v>0.67731629392971249</v>
      </c>
      <c r="H18" s="234">
        <v>0.5982142857142857</v>
      </c>
      <c r="I18" s="234">
        <v>1</v>
      </c>
      <c r="J18" s="234">
        <v>1</v>
      </c>
      <c r="K18" s="246">
        <f t="shared" si="0"/>
        <v>1.3052636710670207</v>
      </c>
      <c r="L18" s="246">
        <f>'2.3'!P17</f>
        <v>0.85716666666666663</v>
      </c>
      <c r="M18" s="246">
        <f>'2.2.'!X18</f>
        <v>1.2216999999999998</v>
      </c>
      <c r="N18" s="246">
        <f>'2.1.'!U19</f>
        <v>0.69057637167500185</v>
      </c>
      <c r="O18" s="246">
        <f t="shared" si="1"/>
        <v>1.0186766773521723</v>
      </c>
    </row>
    <row r="19" spans="1:15" ht="28.5" x14ac:dyDescent="0.25">
      <c r="A19" s="45">
        <v>13</v>
      </c>
      <c r="B19" s="227" t="s">
        <v>294</v>
      </c>
      <c r="C19" s="234">
        <v>1</v>
      </c>
      <c r="D19" s="234">
        <v>0.86842105263157898</v>
      </c>
      <c r="E19" s="234">
        <v>0.9375</v>
      </c>
      <c r="F19" s="234">
        <v>0.67647058823529416</v>
      </c>
      <c r="G19" s="234">
        <v>0.44736842105263158</v>
      </c>
      <c r="H19" s="234">
        <v>0.89473684210526316</v>
      </c>
      <c r="I19" s="234">
        <v>1</v>
      </c>
      <c r="J19" s="234">
        <v>1</v>
      </c>
      <c r="K19" s="246">
        <f t="shared" si="0"/>
        <v>1.2795931695046439</v>
      </c>
      <c r="L19" s="246">
        <f>'2.3'!P18</f>
        <v>0.80049999999999999</v>
      </c>
      <c r="M19" s="246">
        <f>'2.2.'!X19</f>
        <v>1.1383000000000001</v>
      </c>
      <c r="N19" s="246">
        <f>'2.1.'!U20</f>
        <v>0.70173960113960121</v>
      </c>
      <c r="O19" s="246">
        <f t="shared" si="1"/>
        <v>0.98003319266106126</v>
      </c>
    </row>
    <row r="20" spans="1:15" ht="15.75" x14ac:dyDescent="0.25">
      <c r="A20" s="45">
        <v>14</v>
      </c>
      <c r="B20" s="226" t="s">
        <v>237</v>
      </c>
      <c r="C20" s="234">
        <v>1</v>
      </c>
      <c r="D20" s="234">
        <v>0.80851063829787229</v>
      </c>
      <c r="E20" s="245"/>
      <c r="F20" s="234">
        <v>0.9375</v>
      </c>
      <c r="G20" s="234">
        <v>0.4</v>
      </c>
      <c r="H20" s="234">
        <v>0.46153846153846156</v>
      </c>
      <c r="I20" s="234">
        <v>1</v>
      </c>
      <c r="J20" s="234">
        <v>1</v>
      </c>
      <c r="K20" s="246">
        <f t="shared" si="0"/>
        <v>1.2016176642506429</v>
      </c>
      <c r="L20" s="246">
        <f>'2.3'!P19</f>
        <v>1.0826</v>
      </c>
      <c r="M20" s="246">
        <f>'2.2.'!X20</f>
        <v>0.99203333333333343</v>
      </c>
      <c r="N20" s="246">
        <f>'2.1.'!U21</f>
        <v>0.57658787878787876</v>
      </c>
      <c r="O20" s="246">
        <f t="shared" si="1"/>
        <v>0.96320971909296382</v>
      </c>
    </row>
    <row r="21" spans="1:15" ht="15.75" x14ac:dyDescent="0.25">
      <c r="A21" s="45">
        <v>15</v>
      </c>
      <c r="B21" s="226" t="s">
        <v>238</v>
      </c>
      <c r="C21" s="234">
        <v>0.95652173913043481</v>
      </c>
      <c r="D21" s="234">
        <v>0.96057347670250892</v>
      </c>
      <c r="E21" s="234">
        <v>0.96078431372549022</v>
      </c>
      <c r="F21" s="234">
        <v>0.88721804511278191</v>
      </c>
      <c r="G21" s="234">
        <v>0.72868217054263562</v>
      </c>
      <c r="H21" s="234">
        <v>0.6</v>
      </c>
      <c r="I21" s="234">
        <v>1</v>
      </c>
      <c r="J21" s="234">
        <v>1</v>
      </c>
      <c r="K21" s="246">
        <f t="shared" si="0"/>
        <v>1.3300837022275971</v>
      </c>
      <c r="L21" s="246">
        <f>'2.3'!P20</f>
        <v>0.85066666666666668</v>
      </c>
      <c r="M21" s="246">
        <f>'2.2.'!X21</f>
        <v>1.1144000000000001</v>
      </c>
      <c r="N21" s="246">
        <f>'2.1.'!U22</f>
        <v>0.63617258430253831</v>
      </c>
      <c r="O21" s="246">
        <f t="shared" si="1"/>
        <v>0.98283073829920053</v>
      </c>
    </row>
    <row r="22" spans="1:15" ht="25.5" x14ac:dyDescent="0.25">
      <c r="A22" s="45">
        <v>16</v>
      </c>
      <c r="B22" s="226" t="s">
        <v>239</v>
      </c>
      <c r="C22" s="234">
        <v>1</v>
      </c>
      <c r="D22" s="234">
        <v>0.96531791907514453</v>
      </c>
      <c r="E22" s="234">
        <v>0.91666666666666663</v>
      </c>
      <c r="F22" s="234">
        <v>0.95522388059701491</v>
      </c>
      <c r="G22" s="234">
        <v>0.90476190476190477</v>
      </c>
      <c r="H22" s="234">
        <v>1</v>
      </c>
      <c r="I22" s="234">
        <v>1</v>
      </c>
      <c r="J22" s="234">
        <v>1</v>
      </c>
      <c r="K22" s="246">
        <f t="shared" si="0"/>
        <v>1.451619444581387</v>
      </c>
      <c r="L22" s="246">
        <f>'2.3'!P21</f>
        <v>0.56211111111111101</v>
      </c>
      <c r="M22" s="246">
        <f>'2.2.'!X22</f>
        <v>1.0181999999999998</v>
      </c>
      <c r="N22" s="246">
        <f>'2.1.'!U23</f>
        <v>0.71498412698412694</v>
      </c>
      <c r="O22" s="246">
        <f t="shared" si="1"/>
        <v>0.93672867066915622</v>
      </c>
    </row>
    <row r="23" spans="1:15" ht="15.75" x14ac:dyDescent="0.25">
      <c r="A23" s="45">
        <v>17</v>
      </c>
      <c r="B23" s="226" t="s">
        <v>240</v>
      </c>
      <c r="C23" s="234">
        <v>1</v>
      </c>
      <c r="D23" s="234">
        <v>0.98561151079136688</v>
      </c>
      <c r="E23" s="234">
        <v>0.98809523809523814</v>
      </c>
      <c r="F23" s="234">
        <v>0.79268292682926833</v>
      </c>
      <c r="G23" s="234">
        <v>0.80722891566265065</v>
      </c>
      <c r="H23" s="234">
        <v>0.68181818181818177</v>
      </c>
      <c r="I23" s="234">
        <v>1</v>
      </c>
      <c r="J23" s="234">
        <v>1</v>
      </c>
      <c r="K23" s="246">
        <f t="shared" si="0"/>
        <v>1.3603943949743824</v>
      </c>
      <c r="L23" s="246">
        <f>'2.3'!P22</f>
        <v>0.90066666666666684</v>
      </c>
      <c r="M23" s="246">
        <f>'2.2.'!X23</f>
        <v>1.1326555555555555</v>
      </c>
      <c r="N23" s="246">
        <f>'2.1.'!U24</f>
        <v>0.63294566544566544</v>
      </c>
      <c r="O23" s="246">
        <f t="shared" si="1"/>
        <v>1.0066655706605676</v>
      </c>
    </row>
    <row r="24" spans="1:15" ht="15.75" x14ac:dyDescent="0.25">
      <c r="A24" s="45">
        <v>18</v>
      </c>
      <c r="B24" s="228" t="s">
        <v>241</v>
      </c>
      <c r="C24" s="234">
        <v>1</v>
      </c>
      <c r="D24" s="234">
        <v>0.8571428571428571</v>
      </c>
      <c r="E24" s="234">
        <v>0.81818181818181823</v>
      </c>
      <c r="F24" s="234">
        <v>0.8214285714285714</v>
      </c>
      <c r="G24" s="234">
        <v>0.59259259259259256</v>
      </c>
      <c r="H24" s="234">
        <v>0.5</v>
      </c>
      <c r="I24" s="234">
        <v>1</v>
      </c>
      <c r="J24" s="234">
        <v>1</v>
      </c>
      <c r="K24" s="246">
        <f t="shared" si="0"/>
        <v>1.235502344877345</v>
      </c>
      <c r="L24" s="246">
        <f>'2.3'!P23</f>
        <v>0.96799999999999997</v>
      </c>
      <c r="M24" s="246">
        <f>'2.2.'!X24</f>
        <v>1.2481666666666666</v>
      </c>
      <c r="N24" s="246">
        <f>'2.1.'!U25</f>
        <v>0.57046428571428576</v>
      </c>
      <c r="O24" s="246">
        <f t="shared" si="1"/>
        <v>1.0055333243145743</v>
      </c>
    </row>
    <row r="25" spans="1:15" ht="15.75" x14ac:dyDescent="0.25">
      <c r="A25" s="45">
        <v>19</v>
      </c>
      <c r="B25" s="226" t="s">
        <v>242</v>
      </c>
      <c r="C25" s="234">
        <v>0.97499999999999998</v>
      </c>
      <c r="D25" s="234">
        <v>0.91707317073170735</v>
      </c>
      <c r="E25" s="234">
        <v>0.82978723404255317</v>
      </c>
      <c r="F25" s="234">
        <v>0.79816513761467889</v>
      </c>
      <c r="G25" s="234">
        <v>0.64367816091954022</v>
      </c>
      <c r="H25" s="234">
        <v>0.40677966101694918</v>
      </c>
      <c r="I25" s="234">
        <v>1</v>
      </c>
      <c r="J25" s="234">
        <v>1</v>
      </c>
      <c r="K25" s="246">
        <f t="shared" si="0"/>
        <v>1.2319656308110178</v>
      </c>
      <c r="L25" s="246">
        <f>'2.3'!P24</f>
        <v>0.72911111111111115</v>
      </c>
      <c r="M25" s="246">
        <f>'2.2.'!X25</f>
        <v>1.2656000000000001</v>
      </c>
      <c r="N25" s="246">
        <f>'2.1.'!U26</f>
        <v>0.59071428571428564</v>
      </c>
      <c r="O25" s="246">
        <f t="shared" si="1"/>
        <v>0.95434775690910367</v>
      </c>
    </row>
    <row r="26" spans="1:15" ht="15.75" x14ac:dyDescent="0.25">
      <c r="A26" s="230">
        <v>20</v>
      </c>
      <c r="B26" s="231" t="s">
        <v>243</v>
      </c>
      <c r="C26" s="234">
        <v>0.92307692307692313</v>
      </c>
      <c r="D26" s="234">
        <v>0.93617021276595747</v>
      </c>
      <c r="E26" s="234">
        <v>0.92537313432835822</v>
      </c>
      <c r="F26" s="234">
        <v>0.90588235294117647</v>
      </c>
      <c r="G26" s="234">
        <v>0.75294117647058822</v>
      </c>
      <c r="H26" s="234">
        <v>0.54545454545454541</v>
      </c>
      <c r="I26" s="234">
        <v>1</v>
      </c>
      <c r="J26" s="234">
        <v>1</v>
      </c>
      <c r="K26" s="246">
        <f t="shared" si="0"/>
        <v>1.3104184396945402</v>
      </c>
      <c r="L26" s="246">
        <f>'2.3'!P25</f>
        <v>0.63439999999999996</v>
      </c>
      <c r="M26" s="246">
        <f>'2.2.'!X26</f>
        <v>1.0900000000000003</v>
      </c>
      <c r="N26" s="246">
        <f>'2.1.'!U27</f>
        <v>0.6008095238095239</v>
      </c>
      <c r="O26" s="246">
        <f t="shared" si="1"/>
        <v>0.90890699087601612</v>
      </c>
    </row>
    <row r="27" spans="1:15" ht="15.75" x14ac:dyDescent="0.25">
      <c r="A27" s="45">
        <v>21</v>
      </c>
      <c r="B27" s="226" t="s">
        <v>323</v>
      </c>
      <c r="C27" s="234">
        <v>0.97674418604651159</v>
      </c>
      <c r="D27" s="234">
        <v>0.91826923076923073</v>
      </c>
      <c r="E27" s="234">
        <v>0.97058823529411764</v>
      </c>
      <c r="F27" s="234">
        <v>0.64383561643835618</v>
      </c>
      <c r="G27" s="234">
        <v>0.39189189189189189</v>
      </c>
      <c r="H27" s="234">
        <v>0.4375</v>
      </c>
      <c r="I27" s="234">
        <v>1</v>
      </c>
      <c r="J27" s="234">
        <v>1</v>
      </c>
      <c r="K27" s="246">
        <f t="shared" si="0"/>
        <v>1.1885304675825203</v>
      </c>
      <c r="L27" s="246">
        <f>'2.3'!P26</f>
        <v>0.70355555555555549</v>
      </c>
      <c r="M27" s="246">
        <f>'2.2.'!X27</f>
        <v>1.0878000000000001</v>
      </c>
      <c r="N27" s="246">
        <f>'2.1.'!U28</f>
        <v>0.61483405483405484</v>
      </c>
      <c r="O27" s="246">
        <f t="shared" si="1"/>
        <v>0.89868001949303267</v>
      </c>
    </row>
    <row r="28" spans="1:15" ht="15.75" x14ac:dyDescent="0.25">
      <c r="A28" s="45">
        <v>22</v>
      </c>
      <c r="B28" s="226" t="s">
        <v>245</v>
      </c>
      <c r="C28" s="234">
        <v>1</v>
      </c>
      <c r="D28" s="234">
        <v>0.89211618257261416</v>
      </c>
      <c r="E28" s="234">
        <v>0.8936170212765957</v>
      </c>
      <c r="F28" s="234">
        <v>0.68292682926829273</v>
      </c>
      <c r="G28" s="234">
        <v>0.69369369369369371</v>
      </c>
      <c r="H28" s="234">
        <v>0.5178571428571429</v>
      </c>
      <c r="I28" s="234">
        <v>1</v>
      </c>
      <c r="J28" s="234">
        <v>1</v>
      </c>
      <c r="K28" s="246">
        <f t="shared" si="0"/>
        <v>1.2525395380628137</v>
      </c>
      <c r="L28" s="246">
        <f>'2.3'!P27</f>
        <v>0.88750000000000007</v>
      </c>
      <c r="M28" s="246">
        <f>'2.2.'!X28</f>
        <v>1.2159</v>
      </c>
      <c r="N28" s="246">
        <f>'2.1.'!U29</f>
        <v>0.60430370370370379</v>
      </c>
      <c r="O28" s="246">
        <f t="shared" si="1"/>
        <v>0.9900608104416293</v>
      </c>
    </row>
    <row r="29" spans="1:15" ht="15.75" x14ac:dyDescent="0.25">
      <c r="A29" s="45">
        <v>23</v>
      </c>
      <c r="B29" s="226" t="s">
        <v>246</v>
      </c>
      <c r="C29" s="234">
        <v>1</v>
      </c>
      <c r="D29" s="234">
        <v>0.82653061224489799</v>
      </c>
      <c r="E29" s="234">
        <v>0.90740740740740744</v>
      </c>
      <c r="F29" s="234">
        <v>0.8044692737430168</v>
      </c>
      <c r="G29" s="234">
        <v>0.7167630057803468</v>
      </c>
      <c r="H29" s="234">
        <v>0.52777777777777779</v>
      </c>
      <c r="I29" s="234">
        <v>1</v>
      </c>
      <c r="J29" s="234">
        <v>1</v>
      </c>
      <c r="K29" s="246">
        <f t="shared" si="0"/>
        <v>1.2718027644287713</v>
      </c>
      <c r="L29" s="246">
        <f>'2.3'!P28</f>
        <v>0.71836363636363632</v>
      </c>
      <c r="M29" s="246">
        <f>'2.2.'!X29</f>
        <v>1.1791999999999998</v>
      </c>
      <c r="N29" s="246">
        <f>'2.1.'!U30</f>
        <v>0.67112966568860166</v>
      </c>
      <c r="O29" s="246">
        <f t="shared" si="1"/>
        <v>0.96012401662025226</v>
      </c>
    </row>
    <row r="30" spans="1:15" ht="15.75" x14ac:dyDescent="0.25">
      <c r="A30" s="45">
        <v>24</v>
      </c>
      <c r="B30" s="226" t="s">
        <v>247</v>
      </c>
      <c r="C30" s="234">
        <v>1</v>
      </c>
      <c r="D30" s="234">
        <v>0.82399999999999995</v>
      </c>
      <c r="E30" s="234">
        <v>0.96</v>
      </c>
      <c r="F30" s="234">
        <v>0.94339622641509435</v>
      </c>
      <c r="G30" s="234">
        <v>0.71698113207547165</v>
      </c>
      <c r="H30" s="234">
        <v>0.84615384615384615</v>
      </c>
      <c r="I30" s="234">
        <v>1</v>
      </c>
      <c r="J30" s="234">
        <v>1</v>
      </c>
      <c r="K30" s="246">
        <f t="shared" si="0"/>
        <v>1.3669746008708272</v>
      </c>
      <c r="L30" s="246">
        <f>'2.3'!P29</f>
        <v>0.85527272727272741</v>
      </c>
      <c r="M30" s="246">
        <f>'2.2.'!X30</f>
        <v>1.2714000000000003</v>
      </c>
      <c r="N30" s="246">
        <f>'2.1.'!U31</f>
        <v>0.48461604267310787</v>
      </c>
      <c r="O30" s="246">
        <f t="shared" si="1"/>
        <v>0.9945658427041657</v>
      </c>
    </row>
    <row r="31" spans="1:15" ht="14.25" customHeight="1" x14ac:dyDescent="0.25">
      <c r="A31" s="45">
        <v>25</v>
      </c>
      <c r="B31" s="226" t="s">
        <v>296</v>
      </c>
      <c r="C31" s="234">
        <v>1</v>
      </c>
      <c r="D31" s="234">
        <v>0.97435897435897434</v>
      </c>
      <c r="E31" s="234">
        <v>0.97499999999999998</v>
      </c>
      <c r="F31" s="234">
        <v>0.66666666666666663</v>
      </c>
      <c r="G31" s="234">
        <v>0.76363636363636367</v>
      </c>
      <c r="H31" s="234">
        <v>0.73684210526315785</v>
      </c>
      <c r="I31" s="234">
        <v>1</v>
      </c>
      <c r="J31" s="234">
        <v>1</v>
      </c>
      <c r="K31" s="246">
        <f t="shared" si="0"/>
        <v>1.3343445206109679</v>
      </c>
      <c r="L31" s="246">
        <f>'2.3'!P30</f>
        <v>0.99516666666666664</v>
      </c>
      <c r="M31" s="246">
        <f>'2.2.'!X31</f>
        <v>1.0857238095238093</v>
      </c>
      <c r="N31" s="246">
        <f>'2.1.'!U32</f>
        <v>0.62523456790123455</v>
      </c>
      <c r="O31" s="246">
        <f t="shared" si="1"/>
        <v>1.0101173911756696</v>
      </c>
    </row>
    <row r="32" spans="1:15" ht="15.75" x14ac:dyDescent="0.25">
      <c r="A32" s="45">
        <v>26</v>
      </c>
      <c r="B32" s="226" t="s">
        <v>248</v>
      </c>
      <c r="C32" s="234">
        <v>1</v>
      </c>
      <c r="D32" s="234">
        <v>0.96190476190476193</v>
      </c>
      <c r="E32" s="234">
        <v>0.98305084745762716</v>
      </c>
      <c r="F32" s="234">
        <v>0.94029850746268662</v>
      </c>
      <c r="G32" s="234">
        <v>0.72727272727272729</v>
      </c>
      <c r="H32" s="234">
        <v>0.55172413793103448</v>
      </c>
      <c r="I32" s="234">
        <v>1</v>
      </c>
      <c r="J32" s="234">
        <v>1</v>
      </c>
      <c r="K32" s="246">
        <f t="shared" si="0"/>
        <v>1.343297059130407</v>
      </c>
      <c r="L32" s="246">
        <f>'2.3'!P31</f>
        <v>0.93066666666666675</v>
      </c>
      <c r="M32" s="246">
        <f>'2.2.'!X32</f>
        <v>1.2190000000000001</v>
      </c>
      <c r="N32" s="246">
        <f>'2.1.'!U33</f>
        <v>0.61069803921568633</v>
      </c>
      <c r="O32" s="246">
        <f t="shared" si="1"/>
        <v>1.0259154412531899</v>
      </c>
    </row>
    <row r="33" spans="1:15" ht="25.5" x14ac:dyDescent="0.25">
      <c r="A33" s="45">
        <v>27</v>
      </c>
      <c r="B33" s="226" t="s">
        <v>298</v>
      </c>
      <c r="C33" s="234">
        <v>1</v>
      </c>
      <c r="D33" s="234">
        <v>0.96244131455399062</v>
      </c>
      <c r="E33" s="234">
        <v>0.94117647058823528</v>
      </c>
      <c r="F33" s="234">
        <v>0.90196078431372551</v>
      </c>
      <c r="G33" s="234">
        <v>0.83486238532110091</v>
      </c>
      <c r="H33" s="234">
        <v>0.55000000000000004</v>
      </c>
      <c r="I33" s="234">
        <v>1</v>
      </c>
      <c r="J33" s="234">
        <v>1</v>
      </c>
      <c r="K33" s="246">
        <f t="shared" si="0"/>
        <v>1.3482076790206972</v>
      </c>
      <c r="L33" s="246">
        <f>'2.3'!P32</f>
        <v>0.92366666666666675</v>
      </c>
      <c r="M33" s="246">
        <f>'2.2.'!X33</f>
        <v>1.1479095238095236</v>
      </c>
      <c r="N33" s="246">
        <f>'2.1.'!U34</f>
        <v>0.6481891534391534</v>
      </c>
      <c r="O33" s="246">
        <f t="shared" si="1"/>
        <v>1.0169932557340102</v>
      </c>
    </row>
    <row r="34" spans="1:15" ht="15.75" x14ac:dyDescent="0.25">
      <c r="A34" s="45">
        <v>28</v>
      </c>
      <c r="B34" s="226" t="s">
        <v>249</v>
      </c>
      <c r="C34" s="234">
        <v>1</v>
      </c>
      <c r="D34" s="234">
        <v>0.97288135593220337</v>
      </c>
      <c r="E34" s="234">
        <v>1</v>
      </c>
      <c r="F34" s="234">
        <v>0.97058823529411764</v>
      </c>
      <c r="G34" s="234">
        <v>0.89583333333333337</v>
      </c>
      <c r="H34" s="234">
        <v>0.78787878787878785</v>
      </c>
      <c r="I34" s="234">
        <v>1</v>
      </c>
      <c r="J34" s="234">
        <v>1</v>
      </c>
      <c r="K34" s="246">
        <f t="shared" si="0"/>
        <v>1.430096571082208</v>
      </c>
      <c r="L34" s="246">
        <f>'2.3'!P33</f>
        <v>0.73111111111111116</v>
      </c>
      <c r="M34" s="246">
        <f>'2.2.'!X34</f>
        <v>1.2537000000000003</v>
      </c>
      <c r="N34" s="246">
        <f>'2.1.'!U35</f>
        <v>0.75085245901639341</v>
      </c>
      <c r="O34" s="246">
        <f t="shared" si="1"/>
        <v>1.0414400353024282</v>
      </c>
    </row>
    <row r="35" spans="1:15" ht="15.75" x14ac:dyDescent="0.25">
      <c r="A35" s="45">
        <v>29</v>
      </c>
      <c r="B35" s="226" t="s">
        <v>250</v>
      </c>
      <c r="C35" s="234">
        <v>0.97777777777777775</v>
      </c>
      <c r="D35" s="234">
        <v>0.95081967213114749</v>
      </c>
      <c r="E35" s="234">
        <v>0.9821428571428571</v>
      </c>
      <c r="F35" s="234">
        <v>0.8571428571428571</v>
      </c>
      <c r="G35" s="234">
        <v>0.81818181818181823</v>
      </c>
      <c r="H35" s="234">
        <v>0.5</v>
      </c>
      <c r="I35" s="234">
        <v>1</v>
      </c>
      <c r="J35" s="234">
        <v>1</v>
      </c>
      <c r="K35" s="246">
        <f t="shared" si="0"/>
        <v>1.328637184195586</v>
      </c>
      <c r="L35" s="246">
        <f>'2.3'!P34</f>
        <v>0.80600000000000005</v>
      </c>
      <c r="M35" s="246">
        <f>'2.2.'!X35</f>
        <v>1.1578999999999999</v>
      </c>
      <c r="N35" s="246">
        <f>'2.1.'!U36</f>
        <v>0.68953968253968267</v>
      </c>
      <c r="O35" s="246">
        <f t="shared" si="1"/>
        <v>0.99551921668381715</v>
      </c>
    </row>
    <row r="36" spans="1:15" ht="15.75" x14ac:dyDescent="0.25">
      <c r="A36" s="45">
        <v>30</v>
      </c>
      <c r="B36" s="226" t="s">
        <v>251</v>
      </c>
      <c r="C36" s="234">
        <v>1</v>
      </c>
      <c r="D36" s="234">
        <v>0.92532467532467533</v>
      </c>
      <c r="E36" s="234">
        <v>0.97315436241610742</v>
      </c>
      <c r="F36" s="234">
        <v>0.92052980132450335</v>
      </c>
      <c r="G36" s="234">
        <v>0.88194444444444442</v>
      </c>
      <c r="H36" s="234">
        <v>0.75555555555555554</v>
      </c>
      <c r="I36" s="234">
        <v>1</v>
      </c>
      <c r="J36" s="234">
        <v>1</v>
      </c>
      <c r="K36" s="246">
        <f t="shared" si="0"/>
        <v>1.3980954073247411</v>
      </c>
      <c r="L36" s="246">
        <f>'2.3'!P35</f>
        <v>0.72292857142857148</v>
      </c>
      <c r="M36" s="246">
        <f>'2.2.'!X36</f>
        <v>1.1373000000000002</v>
      </c>
      <c r="N36" s="246">
        <f>'2.1.'!U37</f>
        <v>0.60264232804232809</v>
      </c>
      <c r="O36" s="246">
        <f t="shared" si="1"/>
        <v>0.9652415766989102</v>
      </c>
    </row>
    <row r="37" spans="1:15" ht="15.75" x14ac:dyDescent="0.25">
      <c r="A37" s="45">
        <v>31</v>
      </c>
      <c r="B37" s="226" t="s">
        <v>252</v>
      </c>
      <c r="C37" s="234">
        <v>1</v>
      </c>
      <c r="D37" s="234">
        <v>0.94857142857142862</v>
      </c>
      <c r="E37" s="234">
        <v>0.93103448275862066</v>
      </c>
      <c r="F37" s="234">
        <v>0.90697674418604646</v>
      </c>
      <c r="G37" s="234">
        <v>0.76470588235294112</v>
      </c>
      <c r="H37" s="234">
        <v>0.77777777777777779</v>
      </c>
      <c r="I37" s="234">
        <v>0</v>
      </c>
      <c r="J37" s="234">
        <v>1</v>
      </c>
      <c r="K37" s="246">
        <f t="shared" si="0"/>
        <v>1.1866999341837778</v>
      </c>
      <c r="L37" s="246">
        <f>'2.3'!P36</f>
        <v>1.0000000000000002</v>
      </c>
      <c r="M37" s="246">
        <f>'2.2.'!X37</f>
        <v>1.0470000000000002</v>
      </c>
      <c r="N37" s="246">
        <f>'2.1.'!U38</f>
        <v>0.61332275132275116</v>
      </c>
      <c r="O37" s="246">
        <f t="shared" si="1"/>
        <v>0.96175567137663243</v>
      </c>
    </row>
    <row r="38" spans="1:15" ht="15.75" x14ac:dyDescent="0.25">
      <c r="A38" s="45">
        <v>32</v>
      </c>
      <c r="B38" s="226" t="s">
        <v>253</v>
      </c>
      <c r="C38" s="234">
        <v>1</v>
      </c>
      <c r="D38" s="234">
        <v>0.94710327455919396</v>
      </c>
      <c r="E38" s="234">
        <v>0.96153846153846156</v>
      </c>
      <c r="F38" s="234">
        <v>0.80246913580246915</v>
      </c>
      <c r="G38" s="234">
        <v>0.5625</v>
      </c>
      <c r="H38" s="234">
        <v>0.61428571428571432</v>
      </c>
      <c r="I38" s="234">
        <v>1</v>
      </c>
      <c r="J38" s="234">
        <v>1</v>
      </c>
      <c r="K38" s="246">
        <f t="shared" si="0"/>
        <v>1.2914806099098448</v>
      </c>
      <c r="L38" s="246">
        <f>'2.3'!P37</f>
        <v>1.1346666666666667</v>
      </c>
      <c r="M38" s="246">
        <f>'2.2.'!X38</f>
        <v>1.1846000000000001</v>
      </c>
      <c r="N38" s="246">
        <f>'2.1.'!U39</f>
        <v>0.72047830687830694</v>
      </c>
      <c r="O38" s="246">
        <f t="shared" si="1"/>
        <v>1.0828063958637046</v>
      </c>
    </row>
    <row r="39" spans="1:15" ht="15.75" x14ac:dyDescent="0.25">
      <c r="A39" s="45">
        <v>33</v>
      </c>
      <c r="B39" s="226" t="s">
        <v>254</v>
      </c>
      <c r="C39" s="234">
        <v>1</v>
      </c>
      <c r="D39" s="234">
        <v>0.93661971830985913</v>
      </c>
      <c r="E39" s="234">
        <v>0.93181818181818177</v>
      </c>
      <c r="F39" s="234">
        <v>0.6705882352941176</v>
      </c>
      <c r="G39" s="234">
        <v>0.3411764705882353</v>
      </c>
      <c r="H39" s="234">
        <v>0.51351351351351349</v>
      </c>
      <c r="I39" s="234">
        <v>1</v>
      </c>
      <c r="J39" s="234">
        <v>1</v>
      </c>
      <c r="K39" s="246">
        <f t="shared" si="0"/>
        <v>1.1988217724107324</v>
      </c>
      <c r="L39" s="246">
        <f>'2.3'!P38</f>
        <v>0.73854545454545462</v>
      </c>
      <c r="M39" s="246">
        <f>'2.2.'!X39</f>
        <v>1.109</v>
      </c>
      <c r="N39" s="246">
        <f>'2.1.'!U40</f>
        <v>0.61338528138528148</v>
      </c>
      <c r="O39" s="246">
        <f t="shared" si="1"/>
        <v>0.91493812708536715</v>
      </c>
    </row>
    <row r="40" spans="1:15" ht="15.75" x14ac:dyDescent="0.25">
      <c r="A40" s="45">
        <v>34</v>
      </c>
      <c r="B40" s="226" t="s">
        <v>255</v>
      </c>
      <c r="C40" s="234">
        <v>0.96</v>
      </c>
      <c r="D40" s="234">
        <v>0.91791044776119401</v>
      </c>
      <c r="E40" s="234">
        <v>0.91379310344827591</v>
      </c>
      <c r="F40" s="234">
        <v>0.91860465116279066</v>
      </c>
      <c r="G40" s="234">
        <v>0.86046511627906974</v>
      </c>
      <c r="H40" s="234">
        <v>0.84210526315789469</v>
      </c>
      <c r="I40" s="234">
        <v>1</v>
      </c>
      <c r="J40" s="234">
        <v>1</v>
      </c>
      <c r="K40" s="246">
        <f t="shared" si="0"/>
        <v>1.3899147340892297</v>
      </c>
      <c r="L40" s="246">
        <f>'2.3'!P39</f>
        <v>0.99759523809523809</v>
      </c>
      <c r="M40" s="246">
        <f>'2.2.'!X40</f>
        <v>1.1921999999999999</v>
      </c>
      <c r="N40" s="246">
        <f>'2.1.'!U41</f>
        <v>0.61134920634920631</v>
      </c>
      <c r="O40" s="246">
        <f t="shared" si="1"/>
        <v>1.0477647946334185</v>
      </c>
    </row>
    <row r="41" spans="1:15" ht="15.75" x14ac:dyDescent="0.25">
      <c r="A41" s="45">
        <v>35</v>
      </c>
      <c r="B41" s="226" t="s">
        <v>256</v>
      </c>
      <c r="C41" s="234">
        <v>1</v>
      </c>
      <c r="D41" s="234">
        <v>0.83720930232558144</v>
      </c>
      <c r="E41" s="245"/>
      <c r="F41" s="234">
        <v>0.88636363636363635</v>
      </c>
      <c r="G41" s="234">
        <v>0.76923076923076927</v>
      </c>
      <c r="H41" s="234">
        <v>0.61538461538461542</v>
      </c>
      <c r="I41" s="234">
        <v>1</v>
      </c>
      <c r="J41" s="234">
        <v>1</v>
      </c>
      <c r="K41" s="246">
        <f t="shared" si="0"/>
        <v>1.3088974978509862</v>
      </c>
      <c r="L41" s="246">
        <f>'2.3'!P40</f>
        <v>0.79325000000000001</v>
      </c>
      <c r="M41" s="246">
        <f>'2.2.'!X41</f>
        <v>0.92720000000000002</v>
      </c>
      <c r="N41" s="246">
        <f>'2.1.'!U42</f>
        <v>0.68640211640211646</v>
      </c>
      <c r="O41" s="246">
        <f t="shared" si="1"/>
        <v>0.9289374035632757</v>
      </c>
    </row>
    <row r="42" spans="1:15" ht="15.75" x14ac:dyDescent="0.25">
      <c r="A42" s="45">
        <v>36</v>
      </c>
      <c r="B42" s="226" t="s">
        <v>257</v>
      </c>
      <c r="C42" s="234">
        <v>1</v>
      </c>
      <c r="D42" s="234">
        <v>0.59047619047619049</v>
      </c>
      <c r="E42" s="234">
        <v>0.5</v>
      </c>
      <c r="F42" s="234">
        <v>0.7142857142857143</v>
      </c>
      <c r="G42" s="234">
        <v>0.49056603773584906</v>
      </c>
      <c r="H42" s="234">
        <v>0.42105263157894735</v>
      </c>
      <c r="I42" s="234">
        <v>1</v>
      </c>
      <c r="J42" s="234">
        <v>1</v>
      </c>
      <c r="K42" s="246">
        <f t="shared" si="0"/>
        <v>1.0718213576393816</v>
      </c>
      <c r="L42" s="246">
        <f>'2.3'!P41</f>
        <v>0.81666666666666665</v>
      </c>
      <c r="M42" s="246">
        <f>'2.2.'!X42</f>
        <v>1.23549</v>
      </c>
      <c r="N42" s="246">
        <f>'2.1.'!U43</f>
        <v>0.60184183673469394</v>
      </c>
      <c r="O42" s="246">
        <f t="shared" si="1"/>
        <v>0.93145496526018545</v>
      </c>
    </row>
    <row r="43" spans="1:15" ht="15.75" x14ac:dyDescent="0.25">
      <c r="A43" s="45">
        <v>37</v>
      </c>
      <c r="B43" s="226" t="s">
        <v>258</v>
      </c>
      <c r="C43" s="234">
        <v>0.95348837209302328</v>
      </c>
      <c r="D43" s="234">
        <v>0.93157894736842106</v>
      </c>
      <c r="E43" s="234">
        <v>0.91304347826086951</v>
      </c>
      <c r="F43" s="234">
        <v>0.59183673469387754</v>
      </c>
      <c r="G43" s="234">
        <v>0.27272727272727271</v>
      </c>
      <c r="H43" s="234">
        <v>0.58333333333333337</v>
      </c>
      <c r="I43" s="234">
        <v>1</v>
      </c>
      <c r="J43" s="234">
        <v>1</v>
      </c>
      <c r="K43" s="246">
        <f t="shared" si="0"/>
        <v>1.1711265259643995</v>
      </c>
      <c r="L43" s="246">
        <f>'2.3'!P42</f>
        <v>0.88179999999999992</v>
      </c>
      <c r="M43" s="246">
        <f>'2.2.'!X43</f>
        <v>0.90859999999999985</v>
      </c>
      <c r="N43" s="246">
        <f>'2.1.'!U44</f>
        <v>0.63407654320987639</v>
      </c>
      <c r="O43" s="246">
        <f t="shared" si="1"/>
        <v>0.89890076729356894</v>
      </c>
    </row>
    <row r="44" spans="1:15" ht="25.5" x14ac:dyDescent="0.25">
      <c r="A44" s="45">
        <v>38</v>
      </c>
      <c r="B44" s="226" t="s">
        <v>299</v>
      </c>
      <c r="C44" s="234">
        <v>1</v>
      </c>
      <c r="D44" s="234">
        <v>0.87623762376237624</v>
      </c>
      <c r="E44" s="234">
        <v>0.93220338983050843</v>
      </c>
      <c r="F44" s="234">
        <v>0.72043010752688175</v>
      </c>
      <c r="G44" s="234">
        <v>0.63636363636363635</v>
      </c>
      <c r="H44" s="234">
        <v>0.64</v>
      </c>
      <c r="I44" s="234">
        <v>1</v>
      </c>
      <c r="J44" s="234">
        <v>1</v>
      </c>
      <c r="K44" s="246">
        <f t="shared" si="0"/>
        <v>1.2759815170281379</v>
      </c>
      <c r="L44" s="246">
        <f>'2.3'!P43</f>
        <v>0.93727272727272737</v>
      </c>
      <c r="M44" s="246">
        <f>'2.2.'!X44</f>
        <v>1.1754</v>
      </c>
      <c r="N44" s="246">
        <f>'2.1.'!U45</f>
        <v>0.69136328502415456</v>
      </c>
      <c r="O44" s="246">
        <f t="shared" si="1"/>
        <v>1.020004382331255</v>
      </c>
    </row>
    <row r="45" spans="1:15" s="137" customFormat="1" ht="15.75" x14ac:dyDescent="0.25">
      <c r="A45" s="229">
        <v>39</v>
      </c>
      <c r="B45" s="226" t="s">
        <v>259</v>
      </c>
      <c r="C45" s="241"/>
      <c r="D45" s="241">
        <v>0.9285714285714286</v>
      </c>
      <c r="E45" s="241">
        <v>0.87037037037037035</v>
      </c>
      <c r="F45" s="241">
        <v>0.86274509803921573</v>
      </c>
      <c r="G45" s="241">
        <v>0.52830188679245282</v>
      </c>
      <c r="H45" s="241">
        <v>0.5</v>
      </c>
      <c r="I45" s="234">
        <v>1</v>
      </c>
      <c r="J45" s="234">
        <v>1</v>
      </c>
      <c r="K45" s="246">
        <f t="shared" si="0"/>
        <v>1.2192833108086001</v>
      </c>
      <c r="L45" s="246">
        <f>'2.3'!P44</f>
        <v>1.0309999999999999</v>
      </c>
      <c r="M45" s="246">
        <f>'2.2.'!X45</f>
        <v>1.1144000000000003</v>
      </c>
      <c r="N45" s="246">
        <f>'2.1.'!U46</f>
        <v>0.65728174603174605</v>
      </c>
      <c r="O45" s="246">
        <f t="shared" si="1"/>
        <v>1.0054912642100866</v>
      </c>
    </row>
    <row r="46" spans="1:15" ht="42.75" x14ac:dyDescent="0.25">
      <c r="A46" s="45">
        <v>40</v>
      </c>
      <c r="B46" s="226" t="s">
        <v>333</v>
      </c>
      <c r="C46" s="234">
        <v>0.98245614035087714</v>
      </c>
      <c r="D46" s="234">
        <v>0.92666666666666664</v>
      </c>
      <c r="E46" s="234">
        <v>0.96240601503759393</v>
      </c>
      <c r="F46" s="234">
        <v>0.91341991341991347</v>
      </c>
      <c r="G46" s="234">
        <v>0.83163265306122447</v>
      </c>
      <c r="H46" s="234">
        <v>0.78947368421052633</v>
      </c>
      <c r="I46" s="234">
        <v>1</v>
      </c>
      <c r="J46" s="234">
        <v>1</v>
      </c>
      <c r="K46" s="246">
        <f t="shared" si="0"/>
        <v>1.3886353261400255</v>
      </c>
      <c r="L46" s="246">
        <f>'2.3'!P45</f>
        <v>0.95909090909090911</v>
      </c>
      <c r="M46" s="246">
        <f>'2.2.'!X46</f>
        <v>1.1947999999999996</v>
      </c>
      <c r="N46" s="246">
        <f>'2.1.'!U47</f>
        <v>0.65592951564480373</v>
      </c>
      <c r="O46" s="246">
        <f t="shared" si="1"/>
        <v>1.0496139377189344</v>
      </c>
    </row>
    <row r="47" spans="1:15" ht="15.75" x14ac:dyDescent="0.25">
      <c r="A47" s="230">
        <v>41</v>
      </c>
      <c r="B47" s="231" t="s">
        <v>260</v>
      </c>
      <c r="C47" s="234">
        <v>1</v>
      </c>
      <c r="D47" s="234">
        <v>0.86086956521739133</v>
      </c>
      <c r="E47" s="234">
        <v>0.9375</v>
      </c>
      <c r="F47" s="234">
        <v>0.91666666666666663</v>
      </c>
      <c r="G47" s="234">
        <v>0.46938775510204084</v>
      </c>
      <c r="H47" s="234">
        <v>0.5</v>
      </c>
      <c r="I47" s="234">
        <v>1</v>
      </c>
      <c r="J47" s="234">
        <v>1</v>
      </c>
      <c r="K47" s="246">
        <f t="shared" si="0"/>
        <v>1.2533294975598936</v>
      </c>
      <c r="L47" s="246">
        <f>'2.3'!P46</f>
        <v>0.69666666666666677</v>
      </c>
      <c r="M47" s="246">
        <f>'2.2.'!X47</f>
        <v>1.1175999999999999</v>
      </c>
      <c r="N47" s="246">
        <f>'2.1.'!U48</f>
        <v>0.58026031746031748</v>
      </c>
      <c r="O47" s="246">
        <f t="shared" si="1"/>
        <v>0.91196412042171948</v>
      </c>
    </row>
    <row r="48" spans="1:15" ht="15.75" x14ac:dyDescent="0.25">
      <c r="A48" s="45">
        <v>42</v>
      </c>
      <c r="B48" s="226" t="s">
        <v>289</v>
      </c>
      <c r="C48" s="234">
        <v>1</v>
      </c>
      <c r="D48" s="234">
        <v>0.9375</v>
      </c>
      <c r="E48" s="234">
        <v>0.9662921348314607</v>
      </c>
      <c r="F48" s="242"/>
      <c r="G48" s="242"/>
      <c r="H48" s="242"/>
      <c r="I48" s="234">
        <v>0.5</v>
      </c>
      <c r="J48" s="234">
        <v>0</v>
      </c>
      <c r="K48" s="246">
        <f t="shared" si="0"/>
        <v>1.0211376404494383</v>
      </c>
      <c r="L48" s="246">
        <f>'2.3'!P47</f>
        <v>1.2989999999999999</v>
      </c>
      <c r="M48" s="246">
        <f>'2.2.'!X48</f>
        <v>1.2010000000000001</v>
      </c>
      <c r="N48" s="246">
        <f>'2.1.'!U49</f>
        <v>0.6019362859362859</v>
      </c>
      <c r="O48" s="246">
        <f t="shared" si="1"/>
        <v>1.0307684815964311</v>
      </c>
    </row>
    <row r="49" spans="1:15" x14ac:dyDescent="0.25">
      <c r="A49" s="71" t="s">
        <v>219</v>
      </c>
      <c r="B49" s="244" t="s">
        <v>224</v>
      </c>
      <c r="C49" s="67">
        <f>AVERAGE(C7:C48)</f>
        <v>0.99234627351090865</v>
      </c>
      <c r="D49" s="67">
        <f t="shared" ref="D49:K49" si="2">AVERAGE(D7:D48)</f>
        <v>0.90819278741439857</v>
      </c>
      <c r="E49" s="67">
        <f t="shared" si="2"/>
        <v>0.91879296174625158</v>
      </c>
      <c r="F49" s="67">
        <f t="shared" si="2"/>
        <v>0.82927960438850434</v>
      </c>
      <c r="G49" s="67">
        <f t="shared" si="2"/>
        <v>0.67595769021115748</v>
      </c>
      <c r="H49" s="67">
        <f t="shared" si="2"/>
        <v>0.64263753800279766</v>
      </c>
      <c r="I49" s="67">
        <f t="shared" si="2"/>
        <v>0.92380952380952375</v>
      </c>
      <c r="J49" s="67">
        <f t="shared" si="2"/>
        <v>0.97435897435897434</v>
      </c>
      <c r="K49" s="67">
        <f t="shared" si="2"/>
        <v>1.284889425714109</v>
      </c>
      <c r="L49" s="67">
        <f t="shared" ref="L49" si="3">AVERAGE(L7:L48)</f>
        <v>0.9380342249020821</v>
      </c>
      <c r="M49" s="67">
        <f t="shared" ref="M49" si="4">AVERAGE(M7:M48)</f>
        <v>1.1571574338624342</v>
      </c>
      <c r="N49" s="67">
        <f t="shared" ref="N49:O49" si="5">AVERAGE(N7:N48)</f>
        <v>0.63766627554741617</v>
      </c>
      <c r="O49" s="67">
        <f t="shared" si="5"/>
        <v>1.0044368400065105</v>
      </c>
    </row>
  </sheetData>
  <sheetProtection algorithmName="SHA-512" hashValue="D/4lil7s1zfIAaTYbdh4LNIWTKMRthBrpJRg1gXJhzeAdm7UcliSIVFO9Dj3yigE3RMy9KFjED8qZ7eRBl3PBA==" saltValue="5YfPFmf/I53zMW/2x80AXA==" spinCount="100000" sheet="1" objects="1" scenarios="1" selectLockedCells="1" selectUnlockedCells="1"/>
  <mergeCells count="13">
    <mergeCell ref="A1:K1"/>
    <mergeCell ref="A2:K2"/>
    <mergeCell ref="A3:A5"/>
    <mergeCell ref="B3:B5"/>
    <mergeCell ref="C3:E3"/>
    <mergeCell ref="F3:H3"/>
    <mergeCell ref="I3:I5"/>
    <mergeCell ref="J3:J5"/>
    <mergeCell ref="L4:L5"/>
    <mergeCell ref="M4:M5"/>
    <mergeCell ref="N4:N5"/>
    <mergeCell ref="O3:O5"/>
    <mergeCell ref="K4:K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8"/>
  <sheetViews>
    <sheetView zoomScale="80" zoomScaleNormal="80" workbookViewId="0">
      <selection activeCell="H26" sqref="H26"/>
    </sheetView>
  </sheetViews>
  <sheetFormatPr defaultColWidth="8.85546875" defaultRowHeight="15" x14ac:dyDescent="0.25"/>
  <cols>
    <col min="1" max="1" width="8.85546875" style="5"/>
    <col min="2" max="3" width="23" style="5" customWidth="1"/>
    <col min="4" max="4" width="29.140625" style="5" customWidth="1"/>
    <col min="5" max="5" width="22.85546875" style="5" customWidth="1"/>
    <col min="6" max="6" width="24.28515625" style="5" customWidth="1"/>
    <col min="7" max="7" width="15.7109375" style="5" customWidth="1"/>
    <col min="8" max="8" width="14" style="5" customWidth="1"/>
    <col min="9" max="9" width="13.7109375" style="5" customWidth="1"/>
    <col min="10" max="10" width="15.28515625" style="5" customWidth="1"/>
    <col min="11" max="11" width="11.28515625" style="5" customWidth="1"/>
    <col min="12" max="12" width="8.85546875" style="5"/>
    <col min="13" max="13" width="11.140625" style="5" customWidth="1"/>
    <col min="14" max="14" width="11.7109375" style="5" customWidth="1"/>
    <col min="15" max="15" width="12.28515625" style="5" customWidth="1"/>
    <col min="16" max="16" width="9.42578125" style="23" customWidth="1"/>
    <col min="17" max="17" width="7.7109375" style="23" customWidth="1"/>
    <col min="18" max="18" width="8.42578125" style="23" customWidth="1"/>
    <col min="19" max="21" width="7.5703125" style="23" customWidth="1"/>
    <col min="22" max="22" width="13.85546875" style="23" customWidth="1"/>
    <col min="23" max="23" width="9.5703125" style="5" customWidth="1"/>
    <col min="24" max="24" width="8.85546875" style="5"/>
    <col min="25" max="25" width="8.28515625" style="5" customWidth="1"/>
    <col min="26" max="26" width="9.28515625" style="5" customWidth="1"/>
    <col min="27" max="16384" width="8.85546875" style="5"/>
  </cols>
  <sheetData>
    <row r="1" spans="1:22" s="94" customFormat="1" ht="15.75" x14ac:dyDescent="0.25">
      <c r="B1" s="465" t="s">
        <v>175</v>
      </c>
      <c r="C1" s="466"/>
      <c r="D1" s="466"/>
      <c r="E1" s="466"/>
      <c r="F1" s="466"/>
      <c r="G1" s="466"/>
      <c r="H1" s="466"/>
      <c r="I1" s="466"/>
      <c r="J1" s="466"/>
      <c r="K1" s="466"/>
    </row>
    <row r="2" spans="1:22" s="94" customFormat="1" ht="15.75" x14ac:dyDescent="0.25">
      <c r="B2" s="465" t="s">
        <v>176</v>
      </c>
      <c r="C2" s="466"/>
      <c r="D2" s="466"/>
      <c r="E2" s="466"/>
      <c r="F2" s="466"/>
      <c r="G2" s="466"/>
      <c r="H2" s="466"/>
      <c r="I2" s="466"/>
      <c r="J2" s="466"/>
      <c r="K2" s="466"/>
    </row>
    <row r="3" spans="1:22" s="94" customFormat="1" ht="15.75" x14ac:dyDescent="0.25">
      <c r="B3" s="465" t="s">
        <v>213</v>
      </c>
      <c r="C3" s="466"/>
      <c r="D3" s="466"/>
      <c r="E3" s="466"/>
      <c r="F3" s="466"/>
      <c r="G3" s="466"/>
      <c r="H3" s="466"/>
      <c r="I3" s="466"/>
      <c r="J3" s="466"/>
      <c r="K3" s="466"/>
    </row>
    <row r="4" spans="1:22" x14ac:dyDescent="0.25">
      <c r="B4" s="43"/>
      <c r="C4" s="43"/>
      <c r="D4" s="43"/>
      <c r="E4" s="43"/>
      <c r="F4" s="43"/>
      <c r="G4" s="43"/>
      <c r="H4" s="43"/>
      <c r="I4" s="43"/>
      <c r="J4" s="43"/>
      <c r="P4" s="5"/>
      <c r="Q4" s="5"/>
      <c r="R4" s="5"/>
      <c r="S4" s="5"/>
      <c r="T4" s="5"/>
      <c r="U4" s="5"/>
      <c r="V4" s="5"/>
    </row>
    <row r="5" spans="1:22" ht="26.45" customHeight="1" x14ac:dyDescent="0.25">
      <c r="A5" s="462" t="s">
        <v>2</v>
      </c>
      <c r="B5" s="462" t="s">
        <v>223</v>
      </c>
      <c r="C5" s="467" t="s">
        <v>177</v>
      </c>
      <c r="D5" s="468"/>
      <c r="E5" s="469" t="s">
        <v>178</v>
      </c>
      <c r="F5" s="469"/>
      <c r="G5" s="469" t="s">
        <v>179</v>
      </c>
      <c r="H5" s="469"/>
      <c r="I5" s="469"/>
      <c r="J5" s="469"/>
      <c r="K5" s="462" t="s">
        <v>218</v>
      </c>
    </row>
    <row r="6" spans="1:22" ht="30" customHeight="1" x14ac:dyDescent="0.25">
      <c r="A6" s="463"/>
      <c r="B6" s="463"/>
      <c r="C6" s="462" t="s">
        <v>180</v>
      </c>
      <c r="D6" s="462" t="s">
        <v>287</v>
      </c>
      <c r="E6" s="469" t="s">
        <v>181</v>
      </c>
      <c r="F6" s="469" t="s">
        <v>182</v>
      </c>
      <c r="G6" s="470" t="s">
        <v>288</v>
      </c>
      <c r="H6" s="471"/>
      <c r="I6" s="472"/>
      <c r="J6" s="462" t="s">
        <v>183</v>
      </c>
      <c r="K6" s="463"/>
    </row>
    <row r="7" spans="1:22" ht="45" customHeight="1" x14ac:dyDescent="0.25">
      <c r="A7" s="464"/>
      <c r="B7" s="464"/>
      <c r="C7" s="464"/>
      <c r="D7" s="464"/>
      <c r="E7" s="469"/>
      <c r="F7" s="469"/>
      <c r="G7" s="98" t="s">
        <v>184</v>
      </c>
      <c r="H7" s="98" t="s">
        <v>185</v>
      </c>
      <c r="I7" s="98" t="s">
        <v>186</v>
      </c>
      <c r="J7" s="464"/>
      <c r="K7" s="464"/>
    </row>
    <row r="8" spans="1:22" ht="20.25" customHeight="1" x14ac:dyDescent="0.25">
      <c r="A8" s="73"/>
      <c r="B8" s="82" t="s">
        <v>224</v>
      </c>
      <c r="C8" s="59">
        <v>0.81699999999999995</v>
      </c>
      <c r="D8" s="59">
        <v>0.126</v>
      </c>
      <c r="E8" s="153">
        <v>0.55600000000000005</v>
      </c>
      <c r="F8" s="52">
        <v>0.38500000000000001</v>
      </c>
      <c r="G8" s="154">
        <v>0.92341666666666655</v>
      </c>
      <c r="H8" s="154">
        <v>0.9207777777777777</v>
      </c>
      <c r="I8" s="154">
        <v>0.95561111111111119</v>
      </c>
      <c r="J8" s="154">
        <v>0.96649999999999991</v>
      </c>
      <c r="K8" s="61"/>
    </row>
  </sheetData>
  <sheetProtection algorithmName="SHA-512" hashValue="CbTmfeJvj4fUzv7tGzboPHpn7A/3fxvufXlQSxhsoDhQjwo60TusiCh5+cJXG/LyhPCuRQFvKKOOyx2yvQWTHg==" saltValue="LvH/N0tvq+NSfQIki8zaXg==" spinCount="100000" sheet="1" objects="1" scenarios="1" selectLockedCells="1" selectUnlockedCells="1"/>
  <mergeCells count="15">
    <mergeCell ref="A5:A7"/>
    <mergeCell ref="B1:K1"/>
    <mergeCell ref="B2:K2"/>
    <mergeCell ref="B3:K3"/>
    <mergeCell ref="B5:B7"/>
    <mergeCell ref="C5:D5"/>
    <mergeCell ref="E5:F5"/>
    <mergeCell ref="G5:J5"/>
    <mergeCell ref="K5:K7"/>
    <mergeCell ref="C6:C7"/>
    <mergeCell ref="D6:D7"/>
    <mergeCell ref="E6:E7"/>
    <mergeCell ref="F6:F7"/>
    <mergeCell ref="G6:I6"/>
    <mergeCell ref="J6:J7"/>
  </mergeCells>
  <pageMargins left="0" right="0" top="0" bottom="0" header="0" footer="0"/>
  <pageSetup paperSize="9" orientation="landscape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7"/>
  <sheetViews>
    <sheetView topLeftCell="A4" zoomScale="70" zoomScaleNormal="70" workbookViewId="0">
      <selection activeCell="R17" sqref="R17"/>
    </sheetView>
  </sheetViews>
  <sheetFormatPr defaultColWidth="8.85546875" defaultRowHeight="15" x14ac:dyDescent="0.2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customWidth="1"/>
    <col min="29" max="29" width="8" style="5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 x14ac:dyDescent="0.25">
      <c r="A1" s="465" t="s">
        <v>187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4"/>
    </row>
    <row r="3" spans="1:35" ht="45" customHeight="1" x14ac:dyDescent="0.25">
      <c r="A3" s="388" t="s">
        <v>2</v>
      </c>
      <c r="B3" s="388" t="s">
        <v>205</v>
      </c>
      <c r="C3" s="388" t="s">
        <v>100</v>
      </c>
      <c r="D3" s="45" t="s">
        <v>188</v>
      </c>
      <c r="E3" s="477" t="s">
        <v>14</v>
      </c>
      <c r="F3" s="478"/>
      <c r="G3" s="479" t="s">
        <v>189</v>
      </c>
      <c r="H3" s="480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2" t="s">
        <v>190</v>
      </c>
      <c r="W3" s="483"/>
      <c r="X3" s="483"/>
      <c r="Y3" s="483"/>
      <c r="Z3" s="483"/>
      <c r="AA3" s="484"/>
      <c r="AB3" s="482" t="s">
        <v>191</v>
      </c>
      <c r="AC3" s="485"/>
      <c r="AD3" s="485"/>
      <c r="AE3" s="485"/>
      <c r="AF3" s="486"/>
      <c r="AG3" s="486"/>
      <c r="AH3" s="487"/>
    </row>
    <row r="4" spans="1:35" ht="74.25" customHeight="1" x14ac:dyDescent="0.25">
      <c r="A4" s="389"/>
      <c r="B4" s="389"/>
      <c r="C4" s="389"/>
      <c r="D4" s="388" t="s">
        <v>192</v>
      </c>
      <c r="E4" s="388" t="s">
        <v>193</v>
      </c>
      <c r="F4" s="388" t="s">
        <v>194</v>
      </c>
      <c r="G4" s="408" t="s">
        <v>195</v>
      </c>
      <c r="H4" s="409"/>
      <c r="I4" s="476"/>
      <c r="J4" s="408" t="s">
        <v>196</v>
      </c>
      <c r="K4" s="473"/>
      <c r="L4" s="474"/>
      <c r="M4" s="408" t="s">
        <v>197</v>
      </c>
      <c r="N4" s="473"/>
      <c r="O4" s="474"/>
      <c r="P4" s="408" t="s">
        <v>198</v>
      </c>
      <c r="Q4" s="473"/>
      <c r="R4" s="474"/>
      <c r="S4" s="408" t="s">
        <v>199</v>
      </c>
      <c r="T4" s="473"/>
      <c r="U4" s="474"/>
      <c r="V4" s="408" t="s">
        <v>200</v>
      </c>
      <c r="W4" s="474"/>
      <c r="X4" s="408" t="s">
        <v>201</v>
      </c>
      <c r="Y4" s="474"/>
      <c r="Z4" s="408" t="s">
        <v>208</v>
      </c>
      <c r="AA4" s="474" t="s">
        <v>202</v>
      </c>
      <c r="AB4" s="408" t="s">
        <v>207</v>
      </c>
      <c r="AC4" s="488"/>
      <c r="AD4" s="408" t="s">
        <v>203</v>
      </c>
      <c r="AE4" s="488"/>
      <c r="AF4" s="408" t="s">
        <v>211</v>
      </c>
      <c r="AG4" s="409"/>
      <c r="AH4" s="488"/>
    </row>
    <row r="5" spans="1:35" ht="41.25" customHeight="1" x14ac:dyDescent="0.25">
      <c r="A5" s="475"/>
      <c r="B5" s="429"/>
      <c r="C5" s="475"/>
      <c r="D5" s="475"/>
      <c r="E5" s="475"/>
      <c r="F5" s="475"/>
      <c r="G5" s="46" t="s">
        <v>8</v>
      </c>
      <c r="H5" s="24" t="s">
        <v>9</v>
      </c>
      <c r="I5" s="24" t="s">
        <v>10</v>
      </c>
      <c r="J5" s="24" t="s">
        <v>8</v>
      </c>
      <c r="K5" s="24" t="s">
        <v>9</v>
      </c>
      <c r="L5" s="24" t="s">
        <v>10</v>
      </c>
      <c r="M5" s="24" t="s">
        <v>8</v>
      </c>
      <c r="N5" s="24" t="s">
        <v>9</v>
      </c>
      <c r="O5" s="24" t="s">
        <v>10</v>
      </c>
      <c r="P5" s="24" t="s">
        <v>8</v>
      </c>
      <c r="Q5" s="24" t="s">
        <v>9</v>
      </c>
      <c r="R5" s="24" t="s">
        <v>10</v>
      </c>
      <c r="S5" s="24" t="s">
        <v>8</v>
      </c>
      <c r="T5" s="24" t="s">
        <v>9</v>
      </c>
      <c r="U5" s="24" t="s">
        <v>10</v>
      </c>
      <c r="V5" s="28" t="s">
        <v>204</v>
      </c>
      <c r="W5" s="28" t="s">
        <v>206</v>
      </c>
      <c r="X5" s="28" t="s">
        <v>204</v>
      </c>
      <c r="Y5" s="28" t="s">
        <v>206</v>
      </c>
      <c r="Z5" s="28" t="s">
        <v>204</v>
      </c>
      <c r="AA5" s="28" t="s">
        <v>206</v>
      </c>
      <c r="AB5" s="28" t="s">
        <v>204</v>
      </c>
      <c r="AC5" s="28" t="s">
        <v>206</v>
      </c>
      <c r="AD5" s="28" t="s">
        <v>204</v>
      </c>
      <c r="AE5" s="28" t="s">
        <v>206</v>
      </c>
      <c r="AF5" s="28" t="s">
        <v>204</v>
      </c>
      <c r="AG5" s="28" t="s">
        <v>209</v>
      </c>
      <c r="AH5" s="28" t="s">
        <v>210</v>
      </c>
      <c r="AI5" s="47"/>
    </row>
    <row r="6" spans="1:35" ht="25.5" x14ac:dyDescent="0.25">
      <c r="A6" s="3">
        <v>1</v>
      </c>
      <c r="B6" s="3" t="s">
        <v>224</v>
      </c>
      <c r="C6" s="159" t="s">
        <v>225</v>
      </c>
      <c r="D6" s="155">
        <v>0.96299999999999997</v>
      </c>
      <c r="E6" s="36">
        <v>14</v>
      </c>
      <c r="F6" s="36">
        <v>1</v>
      </c>
      <c r="G6" s="129">
        <v>160</v>
      </c>
      <c r="H6" s="109"/>
      <c r="I6" s="109"/>
      <c r="J6" s="130">
        <v>45</v>
      </c>
      <c r="K6" s="160"/>
      <c r="L6" s="160"/>
      <c r="M6" s="130">
        <v>2</v>
      </c>
      <c r="N6" s="160"/>
      <c r="O6" s="160"/>
      <c r="P6" s="130">
        <v>0</v>
      </c>
      <c r="Q6" s="160"/>
      <c r="R6" s="160"/>
      <c r="S6" s="130">
        <v>0</v>
      </c>
      <c r="T6" s="160"/>
      <c r="U6" s="160"/>
      <c r="V6" s="28">
        <v>4.04</v>
      </c>
      <c r="W6" s="28">
        <v>4.0199999999999996</v>
      </c>
      <c r="X6" s="162"/>
      <c r="Y6" s="162"/>
      <c r="Z6" s="162"/>
      <c r="AA6" s="162"/>
      <c r="AB6" s="28">
        <v>4.07</v>
      </c>
      <c r="AC6" s="28">
        <v>4.09</v>
      </c>
      <c r="AD6" s="162"/>
      <c r="AE6" s="162"/>
      <c r="AF6" s="162"/>
      <c r="AG6" s="162"/>
      <c r="AH6" s="162"/>
      <c r="AI6" s="47"/>
    </row>
    <row r="7" spans="1:35" ht="25.5" x14ac:dyDescent="0.25">
      <c r="A7" s="3">
        <v>2</v>
      </c>
      <c r="B7" s="3" t="s">
        <v>224</v>
      </c>
      <c r="C7" s="159" t="s">
        <v>226</v>
      </c>
      <c r="D7" s="155">
        <v>0.83599999999999997</v>
      </c>
      <c r="E7" s="36">
        <v>15</v>
      </c>
      <c r="F7" s="36">
        <v>1</v>
      </c>
      <c r="G7" s="129">
        <v>184</v>
      </c>
      <c r="H7" s="109"/>
      <c r="I7" s="109"/>
      <c r="J7" s="130">
        <v>36</v>
      </c>
      <c r="K7" s="160"/>
      <c r="L7" s="160"/>
      <c r="M7" s="130">
        <v>5</v>
      </c>
      <c r="N7" s="160"/>
      <c r="O7" s="160"/>
      <c r="P7" s="130">
        <v>1</v>
      </c>
      <c r="Q7" s="160"/>
      <c r="R7" s="160"/>
      <c r="S7" s="130">
        <v>1</v>
      </c>
      <c r="T7" s="160"/>
      <c r="U7" s="160"/>
      <c r="V7" s="28">
        <v>4.093</v>
      </c>
      <c r="W7" s="28">
        <v>4.056</v>
      </c>
      <c r="X7" s="162"/>
      <c r="Y7" s="162"/>
      <c r="Z7" s="162"/>
      <c r="AA7" s="162"/>
      <c r="AB7" s="28">
        <v>3.5579999999999998</v>
      </c>
      <c r="AC7" s="28">
        <v>3.8570000000000002</v>
      </c>
      <c r="AD7" s="162"/>
      <c r="AE7" s="162"/>
      <c r="AF7" s="162"/>
      <c r="AG7" s="162"/>
      <c r="AH7" s="162"/>
      <c r="AI7" s="47"/>
    </row>
    <row r="8" spans="1:35" ht="25.5" x14ac:dyDescent="0.25">
      <c r="A8" s="3">
        <v>3</v>
      </c>
      <c r="B8" s="3" t="s">
        <v>224</v>
      </c>
      <c r="C8" s="159" t="s">
        <v>227</v>
      </c>
      <c r="D8" s="155" t="s">
        <v>292</v>
      </c>
      <c r="E8" s="36">
        <v>12</v>
      </c>
      <c r="F8" s="36">
        <v>2</v>
      </c>
      <c r="G8" s="129">
        <v>100</v>
      </c>
      <c r="H8" s="109"/>
      <c r="I8" s="109"/>
      <c r="J8" s="130">
        <v>31</v>
      </c>
      <c r="K8" s="161"/>
      <c r="L8" s="161"/>
      <c r="M8" s="129">
        <v>0</v>
      </c>
      <c r="N8" s="161"/>
      <c r="O8" s="161"/>
      <c r="P8" s="129">
        <v>0</v>
      </c>
      <c r="Q8" s="161"/>
      <c r="R8" s="161"/>
      <c r="S8" s="129">
        <v>0</v>
      </c>
      <c r="T8" s="161"/>
      <c r="U8" s="161"/>
      <c r="V8" s="28">
        <v>4.0999999999999996</v>
      </c>
      <c r="W8" s="28">
        <v>4.2</v>
      </c>
      <c r="X8" s="163"/>
      <c r="Y8" s="163"/>
      <c r="Z8" s="163"/>
      <c r="AA8" s="163"/>
      <c r="AB8" s="28">
        <v>4.2</v>
      </c>
      <c r="AC8" s="28">
        <v>4.3</v>
      </c>
      <c r="AD8" s="163"/>
      <c r="AE8" s="163"/>
      <c r="AF8" s="163"/>
      <c r="AG8" s="163"/>
      <c r="AH8" s="163"/>
      <c r="AI8" s="47"/>
    </row>
    <row r="9" spans="1:35" ht="25.5" x14ac:dyDescent="0.25">
      <c r="A9" s="3">
        <v>4</v>
      </c>
      <c r="B9" s="3" t="s">
        <v>224</v>
      </c>
      <c r="C9" s="173" t="s">
        <v>228</v>
      </c>
      <c r="D9" s="155">
        <v>1</v>
      </c>
      <c r="E9" s="36">
        <v>16</v>
      </c>
      <c r="F9" s="36">
        <v>1</v>
      </c>
      <c r="G9" s="129">
        <v>55</v>
      </c>
      <c r="H9" s="130">
        <v>47</v>
      </c>
      <c r="I9" s="175"/>
      <c r="J9" s="130">
        <v>13</v>
      </c>
      <c r="K9" s="130">
        <v>5</v>
      </c>
      <c r="L9" s="175"/>
      <c r="M9" s="130">
        <v>0</v>
      </c>
      <c r="N9" s="130">
        <v>2</v>
      </c>
      <c r="O9" s="175"/>
      <c r="P9" s="130">
        <v>0</v>
      </c>
      <c r="Q9" s="130">
        <v>0</v>
      </c>
      <c r="R9" s="175"/>
      <c r="S9" s="130">
        <v>0</v>
      </c>
      <c r="T9" s="130">
        <v>0</v>
      </c>
      <c r="U9" s="175"/>
      <c r="V9" s="28">
        <v>3.8</v>
      </c>
      <c r="W9" s="28">
        <v>3.9</v>
      </c>
      <c r="X9" s="28">
        <v>3.4</v>
      </c>
      <c r="Y9" s="28">
        <v>3.2</v>
      </c>
      <c r="Z9" s="176"/>
      <c r="AA9" s="176"/>
      <c r="AB9" s="28">
        <v>3.76</v>
      </c>
      <c r="AC9" s="28">
        <v>4.07</v>
      </c>
      <c r="AD9" s="28">
        <v>3.2</v>
      </c>
      <c r="AE9" s="28">
        <v>2.6</v>
      </c>
      <c r="AF9" s="176"/>
      <c r="AG9" s="176"/>
      <c r="AH9" s="176"/>
      <c r="AI9" s="47"/>
    </row>
    <row r="10" spans="1:35" ht="25.5" x14ac:dyDescent="0.25">
      <c r="A10" s="3">
        <v>5</v>
      </c>
      <c r="B10" s="3" t="s">
        <v>224</v>
      </c>
      <c r="C10" s="173" t="s">
        <v>229</v>
      </c>
      <c r="D10" s="155">
        <v>0.93</v>
      </c>
      <c r="E10" s="36">
        <v>20</v>
      </c>
      <c r="F10" s="36">
        <v>6</v>
      </c>
      <c r="G10" s="129">
        <v>92</v>
      </c>
      <c r="H10" s="130">
        <v>89</v>
      </c>
      <c r="I10" s="175"/>
      <c r="J10" s="130">
        <v>23</v>
      </c>
      <c r="K10" s="130">
        <v>18</v>
      </c>
      <c r="L10" s="175"/>
      <c r="M10" s="130">
        <v>0</v>
      </c>
      <c r="N10" s="130">
        <v>2</v>
      </c>
      <c r="O10" s="175"/>
      <c r="P10" s="130">
        <v>0</v>
      </c>
      <c r="Q10" s="130">
        <v>0</v>
      </c>
      <c r="R10" s="175"/>
      <c r="S10" s="130">
        <v>0</v>
      </c>
      <c r="T10" s="130">
        <v>0</v>
      </c>
      <c r="U10" s="175"/>
      <c r="V10" s="28">
        <v>3.6960000000000002</v>
      </c>
      <c r="W10" s="28">
        <v>3.6960000000000002</v>
      </c>
      <c r="X10" s="28">
        <v>3.3889999999999998</v>
      </c>
      <c r="Y10" s="28">
        <v>3.3889999999999998</v>
      </c>
      <c r="Z10" s="176"/>
      <c r="AA10" s="176"/>
      <c r="AB10" s="28">
        <v>3.6320000000000001</v>
      </c>
      <c r="AC10" s="28">
        <v>3.895</v>
      </c>
      <c r="AD10" s="28">
        <v>3.3159999999999998</v>
      </c>
      <c r="AE10" s="28">
        <v>2.9470000000000001</v>
      </c>
      <c r="AF10" s="176"/>
      <c r="AG10" s="176"/>
      <c r="AH10" s="176"/>
      <c r="AI10" s="47"/>
    </row>
    <row r="11" spans="1:35" ht="25.5" x14ac:dyDescent="0.25">
      <c r="A11" s="3">
        <v>6</v>
      </c>
      <c r="B11" s="3" t="s">
        <v>224</v>
      </c>
      <c r="C11" s="173" t="s">
        <v>230</v>
      </c>
      <c r="D11" s="155">
        <v>1</v>
      </c>
      <c r="E11" s="36">
        <v>20</v>
      </c>
      <c r="F11" s="36">
        <v>4</v>
      </c>
      <c r="G11" s="129">
        <v>81</v>
      </c>
      <c r="H11" s="130">
        <v>89</v>
      </c>
      <c r="I11" s="175"/>
      <c r="J11" s="130">
        <v>18</v>
      </c>
      <c r="K11" s="130">
        <v>21</v>
      </c>
      <c r="L11" s="175"/>
      <c r="M11" s="130">
        <v>0</v>
      </c>
      <c r="N11" s="130">
        <v>2</v>
      </c>
      <c r="O11" s="175"/>
      <c r="P11" s="130">
        <v>0</v>
      </c>
      <c r="Q11" s="130">
        <v>1</v>
      </c>
      <c r="R11" s="175"/>
      <c r="S11" s="130">
        <v>0</v>
      </c>
      <c r="T11" s="130">
        <v>1</v>
      </c>
      <c r="U11" s="175"/>
      <c r="V11" s="28">
        <v>3.9</v>
      </c>
      <c r="W11" s="28">
        <v>4.0999999999999996</v>
      </c>
      <c r="X11" s="28">
        <v>3.4</v>
      </c>
      <c r="Y11" s="28">
        <v>3.4</v>
      </c>
      <c r="Z11" s="176"/>
      <c r="AA11" s="176"/>
      <c r="AB11" s="28">
        <v>3.81</v>
      </c>
      <c r="AC11" s="28">
        <v>4.12</v>
      </c>
      <c r="AD11" s="28">
        <v>3.55</v>
      </c>
      <c r="AE11" s="28">
        <v>3.45</v>
      </c>
      <c r="AF11" s="176"/>
      <c r="AG11" s="176"/>
      <c r="AH11" s="176"/>
      <c r="AI11" s="47"/>
    </row>
    <row r="12" spans="1:35" ht="19.5" customHeight="1" x14ac:dyDescent="0.25">
      <c r="A12" s="3">
        <v>7</v>
      </c>
      <c r="B12" s="3" t="s">
        <v>224</v>
      </c>
      <c r="C12" s="84" t="s">
        <v>231</v>
      </c>
      <c r="D12" s="155">
        <v>1</v>
      </c>
      <c r="E12" s="36">
        <v>38</v>
      </c>
      <c r="F12" s="36">
        <v>1</v>
      </c>
      <c r="G12" s="129">
        <v>126</v>
      </c>
      <c r="H12" s="129">
        <v>107</v>
      </c>
      <c r="I12" s="129">
        <v>22</v>
      </c>
      <c r="J12" s="129">
        <v>35</v>
      </c>
      <c r="K12" s="129">
        <v>28</v>
      </c>
      <c r="L12" s="129">
        <v>7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28">
        <v>3.5</v>
      </c>
      <c r="W12" s="28">
        <v>3.5</v>
      </c>
      <c r="X12" s="28">
        <v>3.4</v>
      </c>
      <c r="Y12" s="28">
        <v>3.3</v>
      </c>
      <c r="Z12" s="28">
        <v>3.6665999999999999</v>
      </c>
      <c r="AA12" s="28">
        <v>3.6665999999999999</v>
      </c>
      <c r="AB12" s="28">
        <v>3.4</v>
      </c>
      <c r="AC12" s="28">
        <v>3.6</v>
      </c>
      <c r="AD12" s="28">
        <v>3.5</v>
      </c>
      <c r="AE12" s="28">
        <v>2.9</v>
      </c>
      <c r="AF12" s="28">
        <v>3.8</v>
      </c>
      <c r="AG12" s="28"/>
      <c r="AH12" s="28">
        <v>3.8</v>
      </c>
      <c r="AI12" s="47"/>
    </row>
    <row r="13" spans="1:35" ht="25.5" x14ac:dyDescent="0.25">
      <c r="A13" s="3">
        <v>8</v>
      </c>
      <c r="B13" s="3" t="s">
        <v>224</v>
      </c>
      <c r="C13" s="84" t="s">
        <v>232</v>
      </c>
      <c r="D13" s="155">
        <v>1</v>
      </c>
      <c r="E13" s="36">
        <v>52</v>
      </c>
      <c r="F13" s="36">
        <v>3</v>
      </c>
      <c r="G13" s="129">
        <v>267</v>
      </c>
      <c r="H13" s="129">
        <v>410</v>
      </c>
      <c r="I13" s="130">
        <v>56</v>
      </c>
      <c r="J13" s="130">
        <v>52</v>
      </c>
      <c r="K13" s="130">
        <v>80</v>
      </c>
      <c r="L13" s="130">
        <v>28</v>
      </c>
      <c r="M13" s="130">
        <v>0</v>
      </c>
      <c r="N13" s="130">
        <v>2</v>
      </c>
      <c r="O13" s="130">
        <v>0</v>
      </c>
      <c r="P13" s="130">
        <v>0</v>
      </c>
      <c r="Q13" s="130">
        <v>1</v>
      </c>
      <c r="R13" s="130">
        <v>0</v>
      </c>
      <c r="S13" s="130">
        <v>0</v>
      </c>
      <c r="T13" s="130">
        <v>1</v>
      </c>
      <c r="U13" s="130">
        <v>0</v>
      </c>
      <c r="V13" s="28">
        <v>3.8</v>
      </c>
      <c r="W13" s="28">
        <v>3.8</v>
      </c>
      <c r="X13" s="28">
        <v>3.6</v>
      </c>
      <c r="Y13" s="28">
        <v>3.6</v>
      </c>
      <c r="Z13" s="28">
        <v>3.9</v>
      </c>
      <c r="AA13" s="28">
        <v>4.0999999999999996</v>
      </c>
      <c r="AB13" s="28">
        <v>3.9</v>
      </c>
      <c r="AC13" s="28">
        <v>3.9</v>
      </c>
      <c r="AD13" s="28">
        <v>3.7</v>
      </c>
      <c r="AE13" s="28">
        <v>3.5</v>
      </c>
      <c r="AF13" s="28">
        <v>4.0999999999999996</v>
      </c>
      <c r="AG13" s="28"/>
      <c r="AH13" s="28">
        <v>3.5</v>
      </c>
      <c r="AI13" s="47"/>
    </row>
    <row r="14" spans="1:35" ht="25.5" x14ac:dyDescent="0.25">
      <c r="A14" s="3">
        <v>9</v>
      </c>
      <c r="B14" s="3" t="s">
        <v>224</v>
      </c>
      <c r="C14" s="84" t="s">
        <v>233</v>
      </c>
      <c r="D14" s="155">
        <v>1</v>
      </c>
      <c r="E14" s="36">
        <v>55</v>
      </c>
      <c r="F14" s="36">
        <v>3</v>
      </c>
      <c r="G14" s="129">
        <v>319</v>
      </c>
      <c r="H14" s="129">
        <v>307</v>
      </c>
      <c r="I14" s="130">
        <v>48</v>
      </c>
      <c r="J14" s="130">
        <v>71</v>
      </c>
      <c r="K14" s="130">
        <v>54</v>
      </c>
      <c r="L14" s="130">
        <v>29</v>
      </c>
      <c r="M14" s="130">
        <v>13</v>
      </c>
      <c r="N14" s="130">
        <v>7</v>
      </c>
      <c r="O14" s="130">
        <v>1</v>
      </c>
      <c r="P14" s="130">
        <v>2</v>
      </c>
      <c r="Q14" s="130">
        <v>1</v>
      </c>
      <c r="R14" s="130">
        <v>0</v>
      </c>
      <c r="S14" s="130">
        <v>13</v>
      </c>
      <c r="T14" s="130">
        <v>7</v>
      </c>
      <c r="U14" s="130">
        <v>1</v>
      </c>
      <c r="V14" s="28">
        <v>4.0579999999999998</v>
      </c>
      <c r="W14" s="28">
        <v>4.0579999999999998</v>
      </c>
      <c r="X14" s="28">
        <v>3.66</v>
      </c>
      <c r="Y14" s="28">
        <v>3.27</v>
      </c>
      <c r="Z14" s="28">
        <v>3.96</v>
      </c>
      <c r="AA14" s="28">
        <v>3.85</v>
      </c>
      <c r="AB14" s="28">
        <v>4.0460000000000003</v>
      </c>
      <c r="AC14" s="28">
        <v>3.9380000000000002</v>
      </c>
      <c r="AD14" s="28">
        <v>3.7</v>
      </c>
      <c r="AE14" s="28">
        <v>3.32</v>
      </c>
      <c r="AF14" s="28">
        <v>4.4400000000000004</v>
      </c>
      <c r="AG14" s="28"/>
      <c r="AH14" s="28">
        <v>3.89</v>
      </c>
      <c r="AI14" s="47"/>
    </row>
    <row r="15" spans="1:35" ht="25.5" x14ac:dyDescent="0.25">
      <c r="A15" s="3">
        <v>10</v>
      </c>
      <c r="B15" s="3" t="s">
        <v>224</v>
      </c>
      <c r="C15" s="84" t="s">
        <v>234</v>
      </c>
      <c r="D15" s="155">
        <v>0.82</v>
      </c>
      <c r="E15" s="36">
        <v>53</v>
      </c>
      <c r="F15" s="36">
        <v>0</v>
      </c>
      <c r="G15" s="129">
        <v>312</v>
      </c>
      <c r="H15" s="129">
        <v>345</v>
      </c>
      <c r="I15" s="130">
        <v>23</v>
      </c>
      <c r="J15" s="130">
        <v>64</v>
      </c>
      <c r="K15" s="130">
        <v>74</v>
      </c>
      <c r="L15" s="130">
        <v>12</v>
      </c>
      <c r="M15" s="130">
        <v>6</v>
      </c>
      <c r="N15" s="130">
        <v>4</v>
      </c>
      <c r="O15" s="130">
        <v>0</v>
      </c>
      <c r="P15" s="130">
        <v>2</v>
      </c>
      <c r="Q15" s="130">
        <v>2</v>
      </c>
      <c r="R15" s="130">
        <v>0</v>
      </c>
      <c r="S15" s="130">
        <v>2</v>
      </c>
      <c r="T15" s="130">
        <v>2</v>
      </c>
      <c r="U15" s="130">
        <v>0</v>
      </c>
      <c r="V15" s="28">
        <v>4</v>
      </c>
      <c r="W15" s="28">
        <v>4.12</v>
      </c>
      <c r="X15" s="28">
        <v>3.6970000000000001</v>
      </c>
      <c r="Y15" s="28">
        <v>3.593</v>
      </c>
      <c r="Z15" s="28">
        <v>4.42</v>
      </c>
      <c r="AA15" s="28">
        <v>4.335</v>
      </c>
      <c r="AB15" s="28">
        <v>3.6</v>
      </c>
      <c r="AC15" s="28">
        <v>4.07</v>
      </c>
      <c r="AD15" s="28">
        <v>4</v>
      </c>
      <c r="AE15" s="28">
        <v>3</v>
      </c>
      <c r="AF15" s="28">
        <v>4</v>
      </c>
      <c r="AG15" s="28"/>
      <c r="AH15" s="28">
        <v>4</v>
      </c>
      <c r="AI15" s="47"/>
    </row>
    <row r="16" spans="1:35" ht="25.5" x14ac:dyDescent="0.25">
      <c r="A16" s="3">
        <v>11</v>
      </c>
      <c r="B16" s="3" t="s">
        <v>224</v>
      </c>
      <c r="C16" s="84" t="s">
        <v>235</v>
      </c>
      <c r="D16" s="155">
        <v>0.8</v>
      </c>
      <c r="E16" s="36">
        <v>30</v>
      </c>
      <c r="F16" s="36">
        <v>0</v>
      </c>
      <c r="G16" s="129">
        <v>214</v>
      </c>
      <c r="H16" s="129">
        <v>183</v>
      </c>
      <c r="I16" s="130">
        <v>30</v>
      </c>
      <c r="J16" s="130">
        <v>44</v>
      </c>
      <c r="K16" s="130">
        <v>31</v>
      </c>
      <c r="L16" s="130">
        <v>14</v>
      </c>
      <c r="M16" s="130">
        <v>0</v>
      </c>
      <c r="N16" s="130">
        <v>5</v>
      </c>
      <c r="O16" s="130">
        <v>0</v>
      </c>
      <c r="P16" s="130">
        <v>0</v>
      </c>
      <c r="Q16" s="130">
        <v>1</v>
      </c>
      <c r="R16" s="130">
        <v>0</v>
      </c>
      <c r="S16" s="130">
        <v>0</v>
      </c>
      <c r="T16" s="130">
        <v>1</v>
      </c>
      <c r="U16" s="130">
        <v>0</v>
      </c>
      <c r="V16" s="28">
        <v>3.7</v>
      </c>
      <c r="W16" s="28">
        <v>3.681</v>
      </c>
      <c r="X16" s="28">
        <v>3.633</v>
      </c>
      <c r="Y16" s="28">
        <v>3.5329999999999999</v>
      </c>
      <c r="Z16" s="28">
        <v>3.8460000000000001</v>
      </c>
      <c r="AA16" s="28">
        <v>3.5379999999999998</v>
      </c>
      <c r="AB16" s="28">
        <v>3.7</v>
      </c>
      <c r="AC16" s="28">
        <v>3.7</v>
      </c>
      <c r="AD16" s="28">
        <v>3.4329999999999998</v>
      </c>
      <c r="AE16" s="28">
        <v>3.5670000000000002</v>
      </c>
      <c r="AF16" s="28">
        <v>3.286</v>
      </c>
      <c r="AG16" s="28">
        <v>3.5</v>
      </c>
      <c r="AH16" s="28">
        <v>3</v>
      </c>
      <c r="AI16" s="47"/>
    </row>
    <row r="17" spans="1:1024" ht="25.5" x14ac:dyDescent="0.25">
      <c r="A17" s="3">
        <v>12</v>
      </c>
      <c r="B17" s="3" t="s">
        <v>224</v>
      </c>
      <c r="C17" s="84" t="s">
        <v>236</v>
      </c>
      <c r="D17" s="155">
        <v>1</v>
      </c>
      <c r="E17" s="112">
        <v>85</v>
      </c>
      <c r="F17" s="112">
        <v>6</v>
      </c>
      <c r="G17" s="129">
        <v>548</v>
      </c>
      <c r="H17" s="129">
        <v>558</v>
      </c>
      <c r="I17" s="130">
        <v>95</v>
      </c>
      <c r="J17" s="130">
        <v>139</v>
      </c>
      <c r="K17" s="130">
        <v>123</v>
      </c>
      <c r="L17" s="130">
        <v>49</v>
      </c>
      <c r="M17" s="130">
        <v>7</v>
      </c>
      <c r="N17" s="130">
        <v>13</v>
      </c>
      <c r="O17" s="130">
        <v>0</v>
      </c>
      <c r="P17" s="130">
        <v>0</v>
      </c>
      <c r="Q17" s="130">
        <v>4</v>
      </c>
      <c r="R17" s="130">
        <v>0</v>
      </c>
      <c r="S17" s="130">
        <v>0</v>
      </c>
      <c r="T17" s="130">
        <v>4</v>
      </c>
      <c r="U17" s="130">
        <v>0</v>
      </c>
      <c r="V17" s="28">
        <v>3.7</v>
      </c>
      <c r="W17" s="28">
        <v>3.7</v>
      </c>
      <c r="X17" s="28">
        <v>3.4</v>
      </c>
      <c r="Y17" s="28">
        <v>3.6</v>
      </c>
      <c r="Z17" s="28">
        <v>3.8</v>
      </c>
      <c r="AA17" s="28">
        <v>3.7</v>
      </c>
      <c r="AB17" s="28">
        <v>3.8</v>
      </c>
      <c r="AC17" s="28">
        <v>3.9</v>
      </c>
      <c r="AD17" s="28">
        <v>3.6</v>
      </c>
      <c r="AE17" s="28">
        <v>3.7</v>
      </c>
      <c r="AF17" s="28">
        <v>3.8</v>
      </c>
      <c r="AG17" s="28">
        <v>3</v>
      </c>
      <c r="AH17" s="28">
        <v>3.8</v>
      </c>
      <c r="AI17" s="47"/>
    </row>
    <row r="18" spans="1:1024" ht="30" x14ac:dyDescent="0.25">
      <c r="A18" s="3">
        <v>13</v>
      </c>
      <c r="B18" s="3" t="s">
        <v>224</v>
      </c>
      <c r="C18" s="85" t="s">
        <v>294</v>
      </c>
      <c r="D18" s="155">
        <v>1.8</v>
      </c>
      <c r="E18" s="36">
        <v>28</v>
      </c>
      <c r="F18" s="36">
        <v>3</v>
      </c>
      <c r="G18" s="129">
        <v>151</v>
      </c>
      <c r="H18" s="129">
        <v>137</v>
      </c>
      <c r="I18" s="130">
        <v>19</v>
      </c>
      <c r="J18" s="130">
        <v>35</v>
      </c>
      <c r="K18" s="130">
        <v>29</v>
      </c>
      <c r="L18" s="130">
        <v>13</v>
      </c>
      <c r="M18" s="130">
        <v>2</v>
      </c>
      <c r="N18" s="130">
        <v>3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1</v>
      </c>
      <c r="U18" s="130">
        <v>0</v>
      </c>
      <c r="V18" s="28">
        <v>3.65</v>
      </c>
      <c r="W18" s="28">
        <v>3.8</v>
      </c>
      <c r="X18" s="28">
        <v>3.5</v>
      </c>
      <c r="Y18" s="28">
        <v>3.5</v>
      </c>
      <c r="Z18" s="28">
        <v>3.8</v>
      </c>
      <c r="AA18" s="28">
        <v>4</v>
      </c>
      <c r="AB18" s="28">
        <v>3.548</v>
      </c>
      <c r="AC18" s="28">
        <v>3.9409999999999998</v>
      </c>
      <c r="AD18" s="28">
        <v>4</v>
      </c>
      <c r="AE18" s="28">
        <v>3</v>
      </c>
      <c r="AF18" s="28">
        <v>3.6150000000000002</v>
      </c>
      <c r="AG18" s="28">
        <v>3</v>
      </c>
      <c r="AH18" s="28">
        <v>4</v>
      </c>
      <c r="AI18" s="47"/>
    </row>
    <row r="19" spans="1:1024" ht="25.5" x14ac:dyDescent="0.25">
      <c r="A19" s="3">
        <v>14</v>
      </c>
      <c r="B19" s="3" t="s">
        <v>224</v>
      </c>
      <c r="C19" s="84" t="s">
        <v>237</v>
      </c>
      <c r="D19" s="155">
        <v>1</v>
      </c>
      <c r="E19" s="36">
        <v>19</v>
      </c>
      <c r="F19" s="36">
        <v>1</v>
      </c>
      <c r="G19" s="129">
        <f>49+18</f>
        <v>67</v>
      </c>
      <c r="H19" s="129">
        <v>78</v>
      </c>
      <c r="I19" s="145"/>
      <c r="J19" s="130">
        <v>13</v>
      </c>
      <c r="K19" s="130">
        <v>16</v>
      </c>
      <c r="L19" s="145"/>
      <c r="M19" s="130">
        <v>1</v>
      </c>
      <c r="N19" s="130">
        <v>0</v>
      </c>
      <c r="O19" s="145"/>
      <c r="P19" s="130">
        <v>0</v>
      </c>
      <c r="Q19" s="130">
        <v>0</v>
      </c>
      <c r="R19" s="145"/>
      <c r="S19" s="130">
        <v>0</v>
      </c>
      <c r="T19" s="130">
        <v>0</v>
      </c>
      <c r="U19" s="145"/>
      <c r="V19" s="28">
        <v>3.69</v>
      </c>
      <c r="W19" s="28">
        <v>3.69</v>
      </c>
      <c r="X19" s="28">
        <v>3.56</v>
      </c>
      <c r="Y19" s="28">
        <v>3.25</v>
      </c>
      <c r="Z19" s="111"/>
      <c r="AA19" s="111"/>
      <c r="AB19" s="28">
        <v>3.3330000000000002</v>
      </c>
      <c r="AC19" s="28">
        <v>3.8180000000000001</v>
      </c>
      <c r="AD19" s="28">
        <f>(5*1+4*4+11*3)/16</f>
        <v>3.375</v>
      </c>
      <c r="AE19" s="28">
        <v>2.9380000000000002</v>
      </c>
      <c r="AF19" s="111"/>
      <c r="AG19" s="111"/>
      <c r="AH19" s="111"/>
      <c r="AI19" s="47"/>
    </row>
    <row r="20" spans="1:1024" ht="25.5" x14ac:dyDescent="0.25">
      <c r="A20" s="3">
        <v>15</v>
      </c>
      <c r="B20" s="3" t="s">
        <v>224</v>
      </c>
      <c r="C20" s="84" t="s">
        <v>238</v>
      </c>
      <c r="D20" s="155">
        <v>1.61</v>
      </c>
      <c r="E20" s="36">
        <v>43</v>
      </c>
      <c r="F20" s="36">
        <v>1</v>
      </c>
      <c r="G20" s="129">
        <v>196</v>
      </c>
      <c r="H20" s="130">
        <v>255</v>
      </c>
      <c r="I20" s="130">
        <v>38</v>
      </c>
      <c r="J20" s="130">
        <v>40</v>
      </c>
      <c r="K20" s="130">
        <v>45</v>
      </c>
      <c r="L20" s="130">
        <v>26</v>
      </c>
      <c r="M20" s="130">
        <v>2</v>
      </c>
      <c r="N20" s="130">
        <v>6</v>
      </c>
      <c r="O20" s="130">
        <v>0</v>
      </c>
      <c r="P20" s="130">
        <v>0</v>
      </c>
      <c r="Q20" s="130">
        <v>1</v>
      </c>
      <c r="R20" s="130">
        <v>0</v>
      </c>
      <c r="S20" s="130">
        <v>0</v>
      </c>
      <c r="T20" s="130">
        <v>1</v>
      </c>
      <c r="U20" s="130">
        <v>0</v>
      </c>
      <c r="V20" s="28">
        <v>3.9</v>
      </c>
      <c r="W20" s="28">
        <v>3.9</v>
      </c>
      <c r="X20" s="28">
        <v>3.7</v>
      </c>
      <c r="Y20" s="28">
        <v>3.4</v>
      </c>
      <c r="Z20" s="28">
        <v>3.9</v>
      </c>
      <c r="AA20" s="28">
        <v>3.6</v>
      </c>
      <c r="AB20" s="28">
        <v>3.8</v>
      </c>
      <c r="AC20" s="28">
        <v>3.8</v>
      </c>
      <c r="AD20" s="28">
        <v>3.6</v>
      </c>
      <c r="AE20" s="28">
        <v>2.7</v>
      </c>
      <c r="AF20" s="28">
        <v>3.6</v>
      </c>
      <c r="AG20" s="28">
        <v>3</v>
      </c>
      <c r="AH20" s="28">
        <v>4</v>
      </c>
      <c r="AI20" s="47"/>
    </row>
    <row r="21" spans="1:1024" ht="25.5" x14ac:dyDescent="0.25">
      <c r="A21" s="3">
        <v>16</v>
      </c>
      <c r="B21" s="3" t="s">
        <v>224</v>
      </c>
      <c r="C21" s="84" t="s">
        <v>239</v>
      </c>
      <c r="D21" s="156">
        <v>0.85</v>
      </c>
      <c r="E21" s="36">
        <v>36</v>
      </c>
      <c r="F21" s="36">
        <v>0</v>
      </c>
      <c r="G21" s="129">
        <v>143</v>
      </c>
      <c r="H21" s="130">
        <v>146</v>
      </c>
      <c r="I21" s="130">
        <v>26</v>
      </c>
      <c r="J21" s="130">
        <v>35</v>
      </c>
      <c r="K21" s="130">
        <v>24</v>
      </c>
      <c r="L21" s="130">
        <v>12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28">
        <v>4.0999999999999996</v>
      </c>
      <c r="W21" s="28">
        <v>3.6</v>
      </c>
      <c r="X21" s="28">
        <v>3.5</v>
      </c>
      <c r="Y21" s="28">
        <v>3.5</v>
      </c>
      <c r="Z21" s="28">
        <v>4.08</v>
      </c>
      <c r="AA21" s="28">
        <v>3.9</v>
      </c>
      <c r="AB21" s="28">
        <v>3.6</v>
      </c>
      <c r="AC21" s="28">
        <v>3.6</v>
      </c>
      <c r="AD21" s="28">
        <v>3.1</v>
      </c>
      <c r="AE21" s="28">
        <v>3</v>
      </c>
      <c r="AF21" s="28">
        <v>3.6</v>
      </c>
      <c r="AG21" s="28">
        <v>2.8</v>
      </c>
      <c r="AH21" s="28">
        <v>2.75</v>
      </c>
      <c r="AI21" s="47"/>
    </row>
    <row r="22" spans="1:1024" ht="25.5" x14ac:dyDescent="0.25">
      <c r="A22" s="3">
        <v>17</v>
      </c>
      <c r="B22" s="3" t="s">
        <v>224</v>
      </c>
      <c r="C22" s="84" t="s">
        <v>240</v>
      </c>
      <c r="D22" s="155">
        <v>1.3680000000000001</v>
      </c>
      <c r="E22" s="36">
        <v>23</v>
      </c>
      <c r="F22" s="36">
        <v>0</v>
      </c>
      <c r="G22" s="146">
        <v>113</v>
      </c>
      <c r="H22" s="130">
        <v>110</v>
      </c>
      <c r="I22" s="130">
        <v>25</v>
      </c>
      <c r="J22" s="130">
        <v>24</v>
      </c>
      <c r="K22" s="130">
        <v>27</v>
      </c>
      <c r="L22" s="130">
        <v>15</v>
      </c>
      <c r="M22" s="130">
        <v>0</v>
      </c>
      <c r="N22" s="130">
        <v>1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28">
        <v>3.875</v>
      </c>
      <c r="W22" s="28">
        <v>3.875</v>
      </c>
      <c r="X22" s="28">
        <v>3.67</v>
      </c>
      <c r="Y22" s="28">
        <v>3.407</v>
      </c>
      <c r="Z22" s="28">
        <v>3.4670000000000001</v>
      </c>
      <c r="AA22" s="28">
        <v>3.5329999999999999</v>
      </c>
      <c r="AB22" s="28">
        <v>3.85</v>
      </c>
      <c r="AC22" s="28">
        <v>4.0430000000000001</v>
      </c>
      <c r="AD22" s="28">
        <v>3.88</v>
      </c>
      <c r="AE22" s="28">
        <v>3.54</v>
      </c>
      <c r="AF22" s="28">
        <v>3.5329999999999999</v>
      </c>
      <c r="AG22" s="28"/>
      <c r="AH22" s="28">
        <v>2.6669999999999998</v>
      </c>
      <c r="AI22" s="47"/>
    </row>
    <row r="23" spans="1:1024" ht="25.5" x14ac:dyDescent="0.25">
      <c r="A23" s="3">
        <v>18</v>
      </c>
      <c r="B23" s="3" t="s">
        <v>224</v>
      </c>
      <c r="C23" s="83" t="s">
        <v>241</v>
      </c>
      <c r="D23" s="155">
        <v>1</v>
      </c>
      <c r="E23" s="36">
        <v>22</v>
      </c>
      <c r="F23" s="36">
        <v>3</v>
      </c>
      <c r="G23" s="129">
        <v>86</v>
      </c>
      <c r="H23" s="130">
        <v>76</v>
      </c>
      <c r="I23" s="130">
        <v>7</v>
      </c>
      <c r="J23" s="130">
        <v>27</v>
      </c>
      <c r="K23" s="130">
        <v>17</v>
      </c>
      <c r="L23" s="145"/>
      <c r="M23" s="130">
        <v>1</v>
      </c>
      <c r="N23" s="130">
        <v>1</v>
      </c>
      <c r="O23" s="145"/>
      <c r="P23" s="130">
        <v>0</v>
      </c>
      <c r="Q23" s="130">
        <v>0</v>
      </c>
      <c r="R23" s="145"/>
      <c r="S23" s="130">
        <v>0</v>
      </c>
      <c r="T23" s="130">
        <v>0</v>
      </c>
      <c r="U23" s="145"/>
      <c r="V23" s="28">
        <v>3.7</v>
      </c>
      <c r="W23" s="28">
        <v>3.92</v>
      </c>
      <c r="X23" s="28">
        <v>3.7</v>
      </c>
      <c r="Y23" s="28">
        <v>3.5</v>
      </c>
      <c r="Z23" s="145"/>
      <c r="AA23" s="145"/>
      <c r="AB23" s="28">
        <v>3.7</v>
      </c>
      <c r="AC23" s="28">
        <v>3.7</v>
      </c>
      <c r="AD23" s="28">
        <v>4</v>
      </c>
      <c r="AE23" s="28">
        <v>3</v>
      </c>
      <c r="AF23" s="145"/>
      <c r="AG23" s="145"/>
      <c r="AH23" s="145"/>
      <c r="AI23" s="47"/>
    </row>
    <row r="24" spans="1:1024" ht="25.5" x14ac:dyDescent="0.25">
      <c r="A24" s="3">
        <v>19</v>
      </c>
      <c r="B24" s="3" t="s">
        <v>224</v>
      </c>
      <c r="C24" s="84" t="s">
        <v>242</v>
      </c>
      <c r="D24" s="155">
        <v>1</v>
      </c>
      <c r="E24" s="36">
        <v>33</v>
      </c>
      <c r="F24" s="36">
        <v>0</v>
      </c>
      <c r="G24" s="129">
        <v>204</v>
      </c>
      <c r="H24" s="130">
        <v>203</v>
      </c>
      <c r="I24" s="130">
        <v>21</v>
      </c>
      <c r="J24" s="130">
        <v>49</v>
      </c>
      <c r="K24" s="130">
        <v>49</v>
      </c>
      <c r="L24" s="130">
        <v>12</v>
      </c>
      <c r="M24" s="130">
        <v>0</v>
      </c>
      <c r="N24" s="130">
        <v>3</v>
      </c>
      <c r="O24" s="130">
        <v>0</v>
      </c>
      <c r="P24" s="130">
        <v>0</v>
      </c>
      <c r="Q24" s="130">
        <v>1</v>
      </c>
      <c r="R24" s="130">
        <v>0</v>
      </c>
      <c r="S24" s="130">
        <v>0</v>
      </c>
      <c r="T24" s="130">
        <v>1</v>
      </c>
      <c r="U24" s="130">
        <v>0</v>
      </c>
      <c r="V24" s="28">
        <v>3.8</v>
      </c>
      <c r="W24" s="28">
        <v>3.8</v>
      </c>
      <c r="X24" s="28">
        <v>3.6</v>
      </c>
      <c r="Y24" s="28">
        <v>2.9</v>
      </c>
      <c r="Z24" s="28">
        <v>3.8</v>
      </c>
      <c r="AA24" s="28">
        <v>3.5</v>
      </c>
      <c r="AB24" s="28">
        <v>3.9</v>
      </c>
      <c r="AC24" s="28">
        <v>3.8</v>
      </c>
      <c r="AD24" s="28">
        <v>3</v>
      </c>
      <c r="AE24" s="28">
        <v>3</v>
      </c>
      <c r="AF24" s="28">
        <v>4</v>
      </c>
      <c r="AG24" s="28"/>
      <c r="AH24" s="28">
        <v>3</v>
      </c>
      <c r="AI24" s="47"/>
    </row>
    <row r="25" spans="1:1024" customFormat="1" ht="25.5" x14ac:dyDescent="0.25">
      <c r="A25" s="117">
        <v>20</v>
      </c>
      <c r="B25" s="117" t="s">
        <v>224</v>
      </c>
      <c r="C25" s="121" t="s">
        <v>243</v>
      </c>
      <c r="D25" s="157">
        <v>1</v>
      </c>
      <c r="E25" s="127">
        <v>32</v>
      </c>
      <c r="F25" s="127">
        <v>2</v>
      </c>
      <c r="G25" s="147">
        <v>148</v>
      </c>
      <c r="H25" s="148">
        <v>169</v>
      </c>
      <c r="I25" s="148">
        <v>22</v>
      </c>
      <c r="J25" s="148">
        <v>38</v>
      </c>
      <c r="K25" s="148">
        <v>35</v>
      </c>
      <c r="L25" s="148">
        <v>10</v>
      </c>
      <c r="M25" s="148">
        <v>2</v>
      </c>
      <c r="N25" s="148">
        <v>1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28">
        <v>3.9</v>
      </c>
      <c r="W25" s="128">
        <v>3.9</v>
      </c>
      <c r="X25" s="128">
        <v>3.8</v>
      </c>
      <c r="Y25" s="128">
        <v>3.5</v>
      </c>
      <c r="Z25" s="128">
        <v>3.8</v>
      </c>
      <c r="AA25" s="128">
        <v>3.6</v>
      </c>
      <c r="AB25" s="128">
        <v>3.9</v>
      </c>
      <c r="AC25" s="128">
        <v>3.9</v>
      </c>
      <c r="AD25" s="128">
        <v>3.23</v>
      </c>
      <c r="AE25" s="128">
        <v>3.23</v>
      </c>
      <c r="AF25" s="128">
        <v>3.7</v>
      </c>
      <c r="AG25" s="128">
        <v>2</v>
      </c>
      <c r="AH25" s="128">
        <v>3</v>
      </c>
      <c r="AI25" s="47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</row>
    <row r="26" spans="1:1024" ht="25.5" x14ac:dyDescent="0.25">
      <c r="A26" s="3">
        <v>21</v>
      </c>
      <c r="B26" s="3" t="s">
        <v>224</v>
      </c>
      <c r="C26" s="84" t="s">
        <v>244</v>
      </c>
      <c r="D26" s="155">
        <v>1</v>
      </c>
      <c r="E26" s="36">
        <v>35</v>
      </c>
      <c r="F26" s="36">
        <v>0</v>
      </c>
      <c r="G26" s="129">
        <v>218</v>
      </c>
      <c r="H26" s="130">
        <v>192</v>
      </c>
      <c r="I26" s="130">
        <v>24</v>
      </c>
      <c r="J26" s="130">
        <v>43</v>
      </c>
      <c r="K26" s="130">
        <v>31</v>
      </c>
      <c r="L26" s="130">
        <v>10</v>
      </c>
      <c r="M26" s="130">
        <v>0</v>
      </c>
      <c r="N26" s="130">
        <v>4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28">
        <v>4</v>
      </c>
      <c r="W26" s="28">
        <v>3.93</v>
      </c>
      <c r="X26" s="28">
        <v>3.323</v>
      </c>
      <c r="Y26" s="128">
        <v>3.371</v>
      </c>
      <c r="Z26" s="28">
        <v>3.6</v>
      </c>
      <c r="AA26" s="28">
        <v>3.55</v>
      </c>
      <c r="AB26" s="28">
        <v>3.32</v>
      </c>
      <c r="AC26" s="28">
        <v>4.05</v>
      </c>
      <c r="AD26" s="28">
        <v>3.4329999999999998</v>
      </c>
      <c r="AE26" s="28">
        <v>3.3</v>
      </c>
      <c r="AF26" s="28">
        <v>4.2</v>
      </c>
      <c r="AG26" s="28"/>
      <c r="AH26" s="28">
        <v>3.1669999999999998</v>
      </c>
      <c r="AI26" s="47"/>
    </row>
    <row r="27" spans="1:1024" ht="25.5" x14ac:dyDescent="0.25">
      <c r="A27" s="3">
        <v>22</v>
      </c>
      <c r="B27" s="3" t="s">
        <v>224</v>
      </c>
      <c r="C27" s="84" t="s">
        <v>245</v>
      </c>
      <c r="D27" s="155">
        <v>1</v>
      </c>
      <c r="E27" s="36">
        <v>46</v>
      </c>
      <c r="F27" s="36">
        <v>4</v>
      </c>
      <c r="G27" s="129">
        <v>217</v>
      </c>
      <c r="H27" s="130">
        <v>218</v>
      </c>
      <c r="I27" s="130">
        <v>25</v>
      </c>
      <c r="J27" s="130">
        <v>54</v>
      </c>
      <c r="K27" s="130">
        <v>53</v>
      </c>
      <c r="L27" s="130">
        <v>16</v>
      </c>
      <c r="M27" s="130">
        <v>4</v>
      </c>
      <c r="N27" s="130">
        <v>2</v>
      </c>
      <c r="O27" s="130">
        <v>1</v>
      </c>
      <c r="P27" s="130">
        <v>2</v>
      </c>
      <c r="Q27" s="130">
        <v>0</v>
      </c>
      <c r="R27" s="130">
        <v>1</v>
      </c>
      <c r="S27" s="130">
        <v>2</v>
      </c>
      <c r="T27" s="130">
        <v>0</v>
      </c>
      <c r="U27" s="130">
        <v>1</v>
      </c>
      <c r="V27" s="28">
        <v>3.8</v>
      </c>
      <c r="W27" s="28">
        <v>3.9</v>
      </c>
      <c r="X27" s="28">
        <v>3.5</v>
      </c>
      <c r="Y27" s="28">
        <v>3.5</v>
      </c>
      <c r="Z27" s="28">
        <v>3.8</v>
      </c>
      <c r="AA27" s="28">
        <v>4</v>
      </c>
      <c r="AB27" s="28">
        <v>3.6</v>
      </c>
      <c r="AC27" s="28">
        <v>3.95</v>
      </c>
      <c r="AD27" s="28">
        <v>3.1</v>
      </c>
      <c r="AE27" s="28">
        <v>3.3</v>
      </c>
      <c r="AF27" s="28">
        <v>3.8</v>
      </c>
      <c r="AG27" s="28">
        <v>2.5</v>
      </c>
      <c r="AH27" s="28">
        <v>3</v>
      </c>
      <c r="AI27" s="47"/>
    </row>
    <row r="28" spans="1:1024" ht="25.5" x14ac:dyDescent="0.25">
      <c r="A28" s="3">
        <v>23</v>
      </c>
      <c r="B28" s="3" t="s">
        <v>224</v>
      </c>
      <c r="C28" s="84" t="s">
        <v>246</v>
      </c>
      <c r="D28" s="155">
        <v>1</v>
      </c>
      <c r="E28" s="36">
        <v>43</v>
      </c>
      <c r="F28" s="36">
        <v>2</v>
      </c>
      <c r="G28" s="129">
        <v>326</v>
      </c>
      <c r="H28" s="130">
        <v>349</v>
      </c>
      <c r="I28" s="130">
        <v>47</v>
      </c>
      <c r="J28" s="130">
        <v>82</v>
      </c>
      <c r="K28" s="130">
        <v>71</v>
      </c>
      <c r="L28" s="130">
        <v>30</v>
      </c>
      <c r="M28" s="130">
        <v>7</v>
      </c>
      <c r="N28" s="130">
        <v>7</v>
      </c>
      <c r="O28" s="130">
        <v>0</v>
      </c>
      <c r="P28" s="130">
        <v>1</v>
      </c>
      <c r="Q28" s="130">
        <v>3</v>
      </c>
      <c r="R28" s="130">
        <v>0</v>
      </c>
      <c r="S28" s="130">
        <v>1</v>
      </c>
      <c r="T28" s="130">
        <v>3</v>
      </c>
      <c r="U28" s="130">
        <v>0</v>
      </c>
      <c r="V28" s="28">
        <v>3.6459999999999999</v>
      </c>
      <c r="W28" s="28">
        <v>3.7440000000000002</v>
      </c>
      <c r="X28" s="28">
        <v>3.9289999999999998</v>
      </c>
      <c r="Y28" s="28">
        <v>3.5710000000000002</v>
      </c>
      <c r="Z28" s="28">
        <v>3.7240000000000002</v>
      </c>
      <c r="AA28" s="28">
        <v>3.7240000000000002</v>
      </c>
      <c r="AB28" s="28">
        <v>3.6749999999999998</v>
      </c>
      <c r="AC28" s="28">
        <v>3.702</v>
      </c>
      <c r="AD28" s="28">
        <v>3.7429999999999999</v>
      </c>
      <c r="AE28" s="28">
        <v>3.6120000000000001</v>
      </c>
      <c r="AF28" s="28">
        <v>3.867</v>
      </c>
      <c r="AG28" s="28">
        <v>3.4</v>
      </c>
      <c r="AH28" s="28">
        <v>3.2</v>
      </c>
      <c r="AI28" s="47"/>
    </row>
    <row r="29" spans="1:1024" ht="25.5" x14ac:dyDescent="0.25">
      <c r="A29" s="3">
        <v>24</v>
      </c>
      <c r="B29" s="3" t="s">
        <v>224</v>
      </c>
      <c r="C29" s="84" t="s">
        <v>247</v>
      </c>
      <c r="D29" s="155">
        <v>0.86099999999999999</v>
      </c>
      <c r="E29" s="36">
        <v>32</v>
      </c>
      <c r="F29" s="36">
        <v>1</v>
      </c>
      <c r="G29" s="129">
        <v>129</v>
      </c>
      <c r="H29" s="130">
        <v>142</v>
      </c>
      <c r="I29" s="130">
        <v>21</v>
      </c>
      <c r="J29" s="130">
        <v>28</v>
      </c>
      <c r="K29" s="130">
        <v>23</v>
      </c>
      <c r="L29" s="130">
        <v>23</v>
      </c>
      <c r="M29" s="130">
        <v>4</v>
      </c>
      <c r="N29" s="130">
        <v>1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28">
        <v>3.78</v>
      </c>
      <c r="W29" s="28">
        <v>3.81</v>
      </c>
      <c r="X29" s="28">
        <v>3.64</v>
      </c>
      <c r="Y29" s="28">
        <v>3.36</v>
      </c>
      <c r="Z29" s="28">
        <v>4.33</v>
      </c>
      <c r="AA29" s="28">
        <v>3.89</v>
      </c>
      <c r="AB29" s="28">
        <v>3.8</v>
      </c>
      <c r="AC29" s="28">
        <v>3.7</v>
      </c>
      <c r="AD29" s="28">
        <v>3.48</v>
      </c>
      <c r="AE29" s="28">
        <v>3.22</v>
      </c>
      <c r="AF29" s="28">
        <v>4.7</v>
      </c>
      <c r="AG29" s="28"/>
      <c r="AH29" s="28">
        <v>3.6</v>
      </c>
      <c r="AI29" s="47"/>
    </row>
    <row r="30" spans="1:1024" ht="25.5" x14ac:dyDescent="0.25">
      <c r="A30" s="3">
        <v>25</v>
      </c>
      <c r="B30" s="3" t="s">
        <v>224</v>
      </c>
      <c r="C30" s="90" t="s">
        <v>297</v>
      </c>
      <c r="D30" s="155">
        <v>1</v>
      </c>
      <c r="E30" s="36">
        <v>34</v>
      </c>
      <c r="F30" s="36">
        <v>1</v>
      </c>
      <c r="G30" s="129">
        <v>148</v>
      </c>
      <c r="H30" s="130">
        <v>145</v>
      </c>
      <c r="I30" s="130">
        <v>14</v>
      </c>
      <c r="J30" s="130">
        <v>43</v>
      </c>
      <c r="K30" s="130">
        <v>22</v>
      </c>
      <c r="L30" s="130">
        <v>10</v>
      </c>
      <c r="M30" s="130">
        <v>0</v>
      </c>
      <c r="N30" s="130">
        <v>4</v>
      </c>
      <c r="O30" s="130">
        <v>0</v>
      </c>
      <c r="P30" s="130">
        <v>0</v>
      </c>
      <c r="Q30" s="130">
        <v>1</v>
      </c>
      <c r="R30" s="130">
        <v>0</v>
      </c>
      <c r="S30" s="130">
        <v>0</v>
      </c>
      <c r="T30" s="130">
        <v>1</v>
      </c>
      <c r="U30" s="130">
        <v>0</v>
      </c>
      <c r="V30" s="28">
        <v>3.79</v>
      </c>
      <c r="W30" s="28">
        <v>3.883</v>
      </c>
      <c r="X30" s="28">
        <v>3.59</v>
      </c>
      <c r="Y30" s="28">
        <v>3.59</v>
      </c>
      <c r="Z30" s="28">
        <v>3.625</v>
      </c>
      <c r="AA30" s="28">
        <v>3.625</v>
      </c>
      <c r="AB30" s="28">
        <v>3.8610000000000002</v>
      </c>
      <c r="AC30" s="28">
        <v>3.8969999999999998</v>
      </c>
      <c r="AD30" s="28">
        <v>3.6659999999999999</v>
      </c>
      <c r="AE30" s="28">
        <v>3.0950000000000002</v>
      </c>
      <c r="AF30" s="28">
        <v>3.625</v>
      </c>
      <c r="AG30" s="28">
        <v>3.4279999999999999</v>
      </c>
      <c r="AH30" s="28">
        <v>5</v>
      </c>
      <c r="AI30" s="47"/>
    </row>
    <row r="31" spans="1:1024" ht="25.5" x14ac:dyDescent="0.25">
      <c r="A31" s="3">
        <v>26</v>
      </c>
      <c r="B31" s="3" t="s">
        <v>224</v>
      </c>
      <c r="C31" s="90" t="s">
        <v>248</v>
      </c>
      <c r="D31" s="155">
        <v>0.73699999999999999</v>
      </c>
      <c r="E31" s="36">
        <v>20</v>
      </c>
      <c r="F31" s="36">
        <v>1</v>
      </c>
      <c r="G31" s="129">
        <v>90</v>
      </c>
      <c r="H31" s="130">
        <v>107</v>
      </c>
      <c r="I31" s="130">
        <v>23</v>
      </c>
      <c r="J31" s="130">
        <v>22</v>
      </c>
      <c r="K31" s="130">
        <v>22</v>
      </c>
      <c r="L31" s="130">
        <v>13</v>
      </c>
      <c r="M31" s="130">
        <v>1</v>
      </c>
      <c r="N31" s="130">
        <v>1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28">
        <v>3.8</v>
      </c>
      <c r="W31" s="28">
        <v>3.7</v>
      </c>
      <c r="X31" s="28">
        <v>3.5</v>
      </c>
      <c r="Y31" s="28">
        <v>3.5</v>
      </c>
      <c r="Z31" s="28">
        <v>4</v>
      </c>
      <c r="AA31" s="28">
        <v>4.0999999999999996</v>
      </c>
      <c r="AB31" s="28">
        <v>3.8</v>
      </c>
      <c r="AC31" s="28">
        <v>3.8</v>
      </c>
      <c r="AD31" s="28">
        <v>3.8</v>
      </c>
      <c r="AE31" s="28">
        <v>3.4</v>
      </c>
      <c r="AF31" s="28">
        <v>3.6</v>
      </c>
      <c r="AG31" s="28"/>
      <c r="AH31" s="28">
        <v>3</v>
      </c>
      <c r="AI31" s="47"/>
    </row>
    <row r="32" spans="1:1024" ht="25.5" x14ac:dyDescent="0.25">
      <c r="A32" s="3">
        <v>27</v>
      </c>
      <c r="B32" s="3" t="s">
        <v>224</v>
      </c>
      <c r="C32" s="90" t="s">
        <v>298</v>
      </c>
      <c r="D32" s="155">
        <v>1.01</v>
      </c>
      <c r="E32" s="36">
        <v>32</v>
      </c>
      <c r="F32" s="36">
        <v>2</v>
      </c>
      <c r="G32" s="129">
        <v>132</v>
      </c>
      <c r="H32" s="130">
        <v>209</v>
      </c>
      <c r="I32" s="130">
        <v>34</v>
      </c>
      <c r="J32" s="130">
        <v>25</v>
      </c>
      <c r="K32" s="130">
        <v>40</v>
      </c>
      <c r="L32" s="130">
        <v>18</v>
      </c>
      <c r="M32" s="130">
        <v>2</v>
      </c>
      <c r="N32" s="130">
        <v>8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28">
        <v>4</v>
      </c>
      <c r="W32" s="28">
        <v>3.96</v>
      </c>
      <c r="X32" s="28">
        <v>3.68</v>
      </c>
      <c r="Y32" s="28">
        <v>3.58</v>
      </c>
      <c r="Z32" s="28">
        <v>4.0599999999999996</v>
      </c>
      <c r="AA32" s="28">
        <v>3.78</v>
      </c>
      <c r="AB32" s="28">
        <v>3.92</v>
      </c>
      <c r="AC32" s="28">
        <v>4.26</v>
      </c>
      <c r="AD32" s="28">
        <v>3.52</v>
      </c>
      <c r="AE32" s="28">
        <v>3.52</v>
      </c>
      <c r="AF32" s="28">
        <v>3.5</v>
      </c>
      <c r="AG32" s="28">
        <v>3.6</v>
      </c>
      <c r="AH32" s="28">
        <v>3.8</v>
      </c>
      <c r="AI32" s="47"/>
    </row>
    <row r="33" spans="1:1024" ht="25.5" x14ac:dyDescent="0.25">
      <c r="A33" s="3">
        <v>28</v>
      </c>
      <c r="B33" s="3" t="s">
        <v>224</v>
      </c>
      <c r="C33" s="90" t="s">
        <v>249</v>
      </c>
      <c r="D33" s="155">
        <v>1</v>
      </c>
      <c r="E33" s="36">
        <v>32</v>
      </c>
      <c r="F33" s="36">
        <v>2</v>
      </c>
      <c r="G33" s="129">
        <v>226</v>
      </c>
      <c r="H33" s="130">
        <v>243</v>
      </c>
      <c r="I33" s="130">
        <v>13</v>
      </c>
      <c r="J33" s="130">
        <v>50</v>
      </c>
      <c r="K33" s="130">
        <v>51</v>
      </c>
      <c r="L33" s="130">
        <v>6</v>
      </c>
      <c r="M33" s="130">
        <v>4</v>
      </c>
      <c r="N33" s="130">
        <v>2</v>
      </c>
      <c r="O33" s="130">
        <v>0</v>
      </c>
      <c r="P33" s="130">
        <v>1</v>
      </c>
      <c r="Q33" s="130">
        <v>1</v>
      </c>
      <c r="R33" s="130">
        <v>0</v>
      </c>
      <c r="S33" s="130">
        <v>1</v>
      </c>
      <c r="T33" s="130">
        <v>1</v>
      </c>
      <c r="U33" s="130">
        <v>0</v>
      </c>
      <c r="V33" s="28">
        <v>3.72</v>
      </c>
      <c r="W33" s="28">
        <v>3.84</v>
      </c>
      <c r="X33" s="28">
        <v>3.54</v>
      </c>
      <c r="Y33" s="28">
        <v>3.49</v>
      </c>
      <c r="Z33" s="28">
        <v>3.5</v>
      </c>
      <c r="AA33" s="28">
        <v>4.3</v>
      </c>
      <c r="AB33" s="28">
        <v>3.7</v>
      </c>
      <c r="AC33" s="28">
        <v>4.0999999999999996</v>
      </c>
      <c r="AD33" s="28">
        <v>3.84</v>
      </c>
      <c r="AE33" s="28">
        <v>2.98</v>
      </c>
      <c r="AF33" s="28">
        <v>3.33</v>
      </c>
      <c r="AG33" s="28"/>
      <c r="AH33" s="28">
        <v>3.3</v>
      </c>
      <c r="AI33" s="47"/>
    </row>
    <row r="34" spans="1:1024" ht="25.5" x14ac:dyDescent="0.25">
      <c r="A34" s="3">
        <v>29</v>
      </c>
      <c r="B34" s="3" t="s">
        <v>224</v>
      </c>
      <c r="C34" s="84" t="s">
        <v>250</v>
      </c>
      <c r="D34" s="155">
        <v>1.633</v>
      </c>
      <c r="E34" s="36">
        <v>30</v>
      </c>
      <c r="F34" s="36">
        <v>3</v>
      </c>
      <c r="G34" s="149">
        <v>151</v>
      </c>
      <c r="H34" s="149">
        <v>143</v>
      </c>
      <c r="I34" s="149">
        <v>20</v>
      </c>
      <c r="J34" s="149">
        <v>35</v>
      </c>
      <c r="K34" s="149">
        <v>26</v>
      </c>
      <c r="L34" s="149">
        <v>8</v>
      </c>
      <c r="M34" s="149">
        <v>4</v>
      </c>
      <c r="N34" s="149">
        <v>5</v>
      </c>
      <c r="O34" s="149">
        <v>1</v>
      </c>
      <c r="P34" s="149">
        <v>2</v>
      </c>
      <c r="Q34" s="149">
        <v>1</v>
      </c>
      <c r="R34" s="149">
        <v>1</v>
      </c>
      <c r="S34" s="149">
        <v>2</v>
      </c>
      <c r="T34" s="149">
        <v>1</v>
      </c>
      <c r="U34" s="149">
        <v>1</v>
      </c>
      <c r="V34" s="155">
        <v>3.8</v>
      </c>
      <c r="W34" s="155">
        <v>3.8</v>
      </c>
      <c r="X34" s="155">
        <v>3.7</v>
      </c>
      <c r="Y34" s="155">
        <v>3.7</v>
      </c>
      <c r="Z34" s="155">
        <v>3.4</v>
      </c>
      <c r="AA34" s="155">
        <v>3.5</v>
      </c>
      <c r="AB34" s="155">
        <v>3.7</v>
      </c>
      <c r="AC34" s="155">
        <v>4</v>
      </c>
      <c r="AD34" s="155">
        <v>3.7</v>
      </c>
      <c r="AE34" s="155">
        <v>3</v>
      </c>
      <c r="AF34" s="155">
        <v>3</v>
      </c>
      <c r="AG34" s="155">
        <v>2.4</v>
      </c>
      <c r="AH34" s="28">
        <v>3</v>
      </c>
    </row>
    <row r="35" spans="1:1024" ht="25.5" x14ac:dyDescent="0.25">
      <c r="A35" s="3">
        <v>30</v>
      </c>
      <c r="B35" s="3" t="s">
        <v>224</v>
      </c>
      <c r="C35" s="84" t="s">
        <v>251</v>
      </c>
      <c r="D35" s="155">
        <v>0.85</v>
      </c>
      <c r="E35" s="36">
        <v>44</v>
      </c>
      <c r="F35" s="36">
        <v>1</v>
      </c>
      <c r="G35" s="149">
        <v>191</v>
      </c>
      <c r="H35" s="149">
        <v>297</v>
      </c>
      <c r="I35" s="149">
        <v>56</v>
      </c>
      <c r="J35" s="149">
        <v>28</v>
      </c>
      <c r="K35" s="149">
        <v>51</v>
      </c>
      <c r="L35" s="149">
        <v>36</v>
      </c>
      <c r="M35" s="149">
        <v>4</v>
      </c>
      <c r="N35" s="149">
        <v>5</v>
      </c>
      <c r="O35" s="149">
        <v>0</v>
      </c>
      <c r="P35" s="149">
        <v>1</v>
      </c>
      <c r="Q35" s="149">
        <v>1</v>
      </c>
      <c r="R35" s="149">
        <v>0</v>
      </c>
      <c r="S35" s="149">
        <v>1</v>
      </c>
      <c r="T35" s="149">
        <v>1</v>
      </c>
      <c r="U35" s="149">
        <v>0</v>
      </c>
      <c r="V35" s="155">
        <v>3.6419999999999999</v>
      </c>
      <c r="W35" s="155">
        <v>4.1070000000000002</v>
      </c>
      <c r="X35" s="155">
        <v>3.58</v>
      </c>
      <c r="Y35" s="155">
        <v>3.52</v>
      </c>
      <c r="Z35" s="155">
        <v>4.056</v>
      </c>
      <c r="AA35" s="155">
        <v>4.0830000000000002</v>
      </c>
      <c r="AB35" s="155">
        <v>3.5920000000000001</v>
      </c>
      <c r="AC35" s="155">
        <v>3.5830000000000002</v>
      </c>
      <c r="AD35" s="155">
        <v>3.2650000000000001</v>
      </c>
      <c r="AE35" s="155">
        <v>3.26</v>
      </c>
      <c r="AF35" s="155">
        <v>3.694</v>
      </c>
      <c r="AG35" s="155">
        <v>2.8330000000000002</v>
      </c>
      <c r="AH35" s="28">
        <v>3.6</v>
      </c>
    </row>
    <row r="36" spans="1:1024" ht="25.5" x14ac:dyDescent="0.25">
      <c r="A36" s="3">
        <v>31</v>
      </c>
      <c r="B36" s="3" t="s">
        <v>224</v>
      </c>
      <c r="C36" s="84" t="s">
        <v>252</v>
      </c>
      <c r="D36" s="155">
        <v>1</v>
      </c>
      <c r="E36" s="36">
        <v>29</v>
      </c>
      <c r="F36" s="36">
        <v>0</v>
      </c>
      <c r="G36" s="149">
        <v>182</v>
      </c>
      <c r="H36" s="149">
        <v>193</v>
      </c>
      <c r="I36" s="149">
        <v>26</v>
      </c>
      <c r="J36" s="149">
        <v>54</v>
      </c>
      <c r="K36" s="149">
        <v>32</v>
      </c>
      <c r="L36" s="149">
        <v>17</v>
      </c>
      <c r="M36" s="149">
        <v>0</v>
      </c>
      <c r="N36" s="149">
        <v>4</v>
      </c>
      <c r="O36" s="149">
        <v>0</v>
      </c>
      <c r="P36" s="149">
        <v>0</v>
      </c>
      <c r="Q36" s="149">
        <v>1</v>
      </c>
      <c r="R36" s="149">
        <v>0</v>
      </c>
      <c r="S36" s="149">
        <v>0</v>
      </c>
      <c r="T36" s="149">
        <v>0</v>
      </c>
      <c r="U36" s="149">
        <v>0</v>
      </c>
      <c r="V36" s="155">
        <v>3.7</v>
      </c>
      <c r="W36" s="155">
        <v>3.7</v>
      </c>
      <c r="X36" s="155">
        <v>3.7</v>
      </c>
      <c r="Y36" s="155">
        <v>3.62</v>
      </c>
      <c r="Z36" s="155">
        <v>3.76</v>
      </c>
      <c r="AA36" s="155">
        <v>3.5</v>
      </c>
      <c r="AB36" s="155">
        <v>3.7</v>
      </c>
      <c r="AC36" s="155">
        <v>3.7</v>
      </c>
      <c r="AD36" s="155">
        <v>3.69</v>
      </c>
      <c r="AE36" s="155">
        <v>3.22</v>
      </c>
      <c r="AF36" s="155">
        <v>2.67</v>
      </c>
      <c r="AG36" s="155">
        <v>2.67</v>
      </c>
      <c r="AH36" s="28">
        <v>3.7</v>
      </c>
    </row>
    <row r="37" spans="1:1024" ht="25.5" x14ac:dyDescent="0.25">
      <c r="A37" s="3">
        <v>32</v>
      </c>
      <c r="B37" s="3" t="s">
        <v>224</v>
      </c>
      <c r="C37" s="84" t="s">
        <v>253</v>
      </c>
      <c r="D37" s="155">
        <v>0.83199999999999996</v>
      </c>
      <c r="E37" s="36">
        <v>54</v>
      </c>
      <c r="F37" s="36">
        <v>1</v>
      </c>
      <c r="G37" s="36">
        <v>379</v>
      </c>
      <c r="H37" s="36">
        <v>339</v>
      </c>
      <c r="I37" s="36">
        <v>37</v>
      </c>
      <c r="J37" s="36">
        <v>98</v>
      </c>
      <c r="K37" s="36">
        <v>70</v>
      </c>
      <c r="L37" s="36">
        <v>20</v>
      </c>
      <c r="M37" s="36">
        <v>13</v>
      </c>
      <c r="N37" s="36">
        <v>8</v>
      </c>
      <c r="O37" s="36">
        <v>2</v>
      </c>
      <c r="P37" s="36">
        <v>6</v>
      </c>
      <c r="Q37" s="36">
        <v>2</v>
      </c>
      <c r="R37" s="36">
        <v>2</v>
      </c>
      <c r="S37" s="36">
        <v>6</v>
      </c>
      <c r="T37" s="36">
        <v>2</v>
      </c>
      <c r="U37" s="36">
        <v>2</v>
      </c>
      <c r="V37" s="156">
        <v>3.9</v>
      </c>
      <c r="W37" s="156">
        <v>4.0999999999999996</v>
      </c>
      <c r="X37" s="155">
        <v>3.754</v>
      </c>
      <c r="Y37" s="155">
        <v>3.6030000000000002</v>
      </c>
      <c r="Z37" s="155">
        <v>3.75</v>
      </c>
      <c r="AA37" s="155">
        <v>3.625</v>
      </c>
      <c r="AB37" s="155">
        <v>3.8479999999999999</v>
      </c>
      <c r="AC37" s="155">
        <v>4.1639999999999997</v>
      </c>
      <c r="AD37" s="155">
        <v>3.6520000000000001</v>
      </c>
      <c r="AE37" s="155">
        <v>3.544</v>
      </c>
      <c r="AF37" s="155">
        <v>3.7</v>
      </c>
      <c r="AG37" s="155">
        <v>3.2</v>
      </c>
      <c r="AH37" s="28">
        <v>3.5</v>
      </c>
    </row>
    <row r="38" spans="1:1024" ht="25.5" x14ac:dyDescent="0.25">
      <c r="A38" s="3">
        <v>33</v>
      </c>
      <c r="B38" s="3" t="s">
        <v>224</v>
      </c>
      <c r="C38" s="84" t="s">
        <v>254</v>
      </c>
      <c r="D38" s="155">
        <v>1.7</v>
      </c>
      <c r="E38" s="36">
        <v>40</v>
      </c>
      <c r="F38" s="36">
        <v>3</v>
      </c>
      <c r="G38" s="149">
        <v>195</v>
      </c>
      <c r="H38" s="149">
        <v>190</v>
      </c>
      <c r="I38" s="149">
        <v>24</v>
      </c>
      <c r="J38" s="149">
        <v>36</v>
      </c>
      <c r="K38" s="149">
        <v>35</v>
      </c>
      <c r="L38" s="149">
        <v>14</v>
      </c>
      <c r="M38" s="149">
        <v>1</v>
      </c>
      <c r="N38" s="149">
        <v>2</v>
      </c>
      <c r="O38" s="149">
        <v>0</v>
      </c>
      <c r="P38" s="149">
        <v>0</v>
      </c>
      <c r="Q38" s="149">
        <v>1</v>
      </c>
      <c r="R38" s="149">
        <v>0</v>
      </c>
      <c r="S38" s="149">
        <v>0</v>
      </c>
      <c r="T38" s="149">
        <v>1</v>
      </c>
      <c r="U38" s="149">
        <v>0</v>
      </c>
      <c r="V38" s="155">
        <v>3.83</v>
      </c>
      <c r="W38" s="155">
        <v>4.1900000000000004</v>
      </c>
      <c r="X38" s="155">
        <v>3.54</v>
      </c>
      <c r="Y38" s="155">
        <v>3.57</v>
      </c>
      <c r="Z38" s="155">
        <v>4.1500000000000004</v>
      </c>
      <c r="AA38" s="155">
        <v>3.76</v>
      </c>
      <c r="AB38" s="155">
        <v>3.9</v>
      </c>
      <c r="AC38" s="155">
        <v>3.7</v>
      </c>
      <c r="AD38" s="155">
        <v>3</v>
      </c>
      <c r="AE38" s="155">
        <v>2.9</v>
      </c>
      <c r="AF38" s="155">
        <v>3.69</v>
      </c>
      <c r="AG38" s="155"/>
      <c r="AH38" s="28">
        <v>3.66</v>
      </c>
    </row>
    <row r="39" spans="1:1024" ht="25.5" x14ac:dyDescent="0.25">
      <c r="A39" s="3">
        <v>34</v>
      </c>
      <c r="B39" s="3" t="s">
        <v>224</v>
      </c>
      <c r="C39" s="84" t="s">
        <v>255</v>
      </c>
      <c r="D39" s="155">
        <v>1.1200000000000001</v>
      </c>
      <c r="E39" s="36">
        <v>36</v>
      </c>
      <c r="F39" s="36">
        <v>1</v>
      </c>
      <c r="G39" s="36">
        <v>116</v>
      </c>
      <c r="H39" s="36">
        <v>112</v>
      </c>
      <c r="I39" s="36">
        <v>23</v>
      </c>
      <c r="J39" s="36">
        <v>22</v>
      </c>
      <c r="K39" s="36">
        <v>26</v>
      </c>
      <c r="L39" s="36">
        <v>17</v>
      </c>
      <c r="M39" s="36">
        <v>5</v>
      </c>
      <c r="N39" s="36">
        <v>2</v>
      </c>
      <c r="O39" s="36">
        <v>0</v>
      </c>
      <c r="P39" s="36">
        <v>1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155">
        <v>3.7</v>
      </c>
      <c r="W39" s="155">
        <v>3.6</v>
      </c>
      <c r="X39" s="155">
        <v>3.8</v>
      </c>
      <c r="Y39" s="155">
        <v>3.5</v>
      </c>
      <c r="Z39" s="155">
        <v>3.9</v>
      </c>
      <c r="AA39" s="155">
        <v>3.7</v>
      </c>
      <c r="AB39" s="155">
        <v>3.7</v>
      </c>
      <c r="AC39" s="155">
        <v>3.6</v>
      </c>
      <c r="AD39" s="155">
        <v>3.1</v>
      </c>
      <c r="AE39" s="155">
        <v>3.2</v>
      </c>
      <c r="AF39" s="155">
        <v>3</v>
      </c>
      <c r="AG39" s="155"/>
      <c r="AH39" s="28">
        <v>3</v>
      </c>
    </row>
    <row r="40" spans="1:1024" ht="25.5" x14ac:dyDescent="0.25">
      <c r="A40" s="3">
        <v>35</v>
      </c>
      <c r="B40" s="3" t="s">
        <v>224</v>
      </c>
      <c r="C40" s="84" t="s">
        <v>256</v>
      </c>
      <c r="D40" s="155">
        <v>1</v>
      </c>
      <c r="E40" s="36">
        <v>44</v>
      </c>
      <c r="F40" s="36">
        <v>1</v>
      </c>
      <c r="G40" s="129">
        <v>166</v>
      </c>
      <c r="H40" s="130">
        <v>140</v>
      </c>
      <c r="I40" s="130">
        <v>1</v>
      </c>
      <c r="J40" s="130">
        <v>42</v>
      </c>
      <c r="K40" s="130">
        <v>27</v>
      </c>
      <c r="L40" s="130">
        <v>1</v>
      </c>
      <c r="M40" s="130">
        <v>5</v>
      </c>
      <c r="N40" s="130">
        <v>10</v>
      </c>
      <c r="O40" s="130">
        <v>0</v>
      </c>
      <c r="P40" s="130">
        <v>2</v>
      </c>
      <c r="Q40" s="130">
        <v>5</v>
      </c>
      <c r="R40" s="130">
        <v>0</v>
      </c>
      <c r="S40" s="130">
        <v>2</v>
      </c>
      <c r="T40" s="130">
        <v>5</v>
      </c>
      <c r="U40" s="130">
        <v>0</v>
      </c>
      <c r="V40" s="155">
        <v>4.07</v>
      </c>
      <c r="W40" s="155">
        <v>3.85</v>
      </c>
      <c r="X40" s="155">
        <v>3.72</v>
      </c>
      <c r="Y40" s="155">
        <v>3.36</v>
      </c>
      <c r="Z40" s="155">
        <v>3</v>
      </c>
      <c r="AA40" s="155">
        <v>3</v>
      </c>
      <c r="AB40" s="155">
        <v>3.85</v>
      </c>
      <c r="AC40" s="155">
        <v>3.56</v>
      </c>
      <c r="AD40" s="155">
        <v>3.36</v>
      </c>
      <c r="AE40" s="155">
        <v>3.35</v>
      </c>
      <c r="AF40" s="155">
        <v>3</v>
      </c>
      <c r="AG40" s="155"/>
      <c r="AH40" s="28"/>
    </row>
    <row r="41" spans="1:1024" ht="25.5" x14ac:dyDescent="0.25">
      <c r="A41" s="3">
        <v>36</v>
      </c>
      <c r="B41" s="3" t="s">
        <v>224</v>
      </c>
      <c r="C41" s="84" t="s">
        <v>257</v>
      </c>
      <c r="D41" s="155">
        <v>0.65</v>
      </c>
      <c r="E41" s="36">
        <v>31</v>
      </c>
      <c r="F41" s="36">
        <v>0</v>
      </c>
      <c r="G41" s="149">
        <v>147</v>
      </c>
      <c r="H41" s="149">
        <v>122</v>
      </c>
      <c r="I41" s="149">
        <v>16</v>
      </c>
      <c r="J41" s="149">
        <v>25</v>
      </c>
      <c r="K41" s="149">
        <v>23</v>
      </c>
      <c r="L41" s="149">
        <v>5</v>
      </c>
      <c r="M41" s="149">
        <v>8</v>
      </c>
      <c r="N41" s="149">
        <v>3</v>
      </c>
      <c r="O41" s="149">
        <v>0</v>
      </c>
      <c r="P41" s="149">
        <v>1</v>
      </c>
      <c r="Q41" s="149">
        <v>0</v>
      </c>
      <c r="R41" s="149">
        <v>0</v>
      </c>
      <c r="S41" s="149">
        <v>1</v>
      </c>
      <c r="T41" s="149">
        <v>0</v>
      </c>
      <c r="U41" s="149">
        <v>0</v>
      </c>
      <c r="V41" s="155">
        <v>4.0999999999999996</v>
      </c>
      <c r="W41" s="155">
        <v>3.65</v>
      </c>
      <c r="X41" s="155">
        <v>3.39</v>
      </c>
      <c r="Y41" s="155">
        <v>3.39</v>
      </c>
      <c r="Z41" s="155">
        <v>4</v>
      </c>
      <c r="AA41" s="155">
        <v>4</v>
      </c>
      <c r="AB41" s="155">
        <v>4</v>
      </c>
      <c r="AC41" s="155">
        <v>3.7</v>
      </c>
      <c r="AD41" s="155">
        <v>3.74</v>
      </c>
      <c r="AE41" s="155">
        <v>3.52</v>
      </c>
      <c r="AF41" s="155">
        <v>4</v>
      </c>
      <c r="AG41" s="155"/>
      <c r="AH41" s="155">
        <v>3.75</v>
      </c>
    </row>
    <row r="42" spans="1:1024" ht="25.5" x14ac:dyDescent="0.25">
      <c r="A42" s="3">
        <v>37</v>
      </c>
      <c r="B42" s="3" t="s">
        <v>224</v>
      </c>
      <c r="C42" s="84" t="s">
        <v>258</v>
      </c>
      <c r="D42" s="155">
        <v>1</v>
      </c>
      <c r="E42" s="36">
        <v>34</v>
      </c>
      <c r="F42" s="36">
        <v>2</v>
      </c>
      <c r="G42" s="149">
        <v>209</v>
      </c>
      <c r="H42" s="149">
        <v>201</v>
      </c>
      <c r="I42" s="149">
        <v>27</v>
      </c>
      <c r="J42" s="149">
        <v>55</v>
      </c>
      <c r="K42" s="149">
        <v>39</v>
      </c>
      <c r="L42" s="149">
        <v>15</v>
      </c>
      <c r="M42" s="149">
        <v>6</v>
      </c>
      <c r="N42" s="149">
        <v>5</v>
      </c>
      <c r="O42" s="149">
        <v>0</v>
      </c>
      <c r="P42" s="149">
        <v>0</v>
      </c>
      <c r="Q42" s="149">
        <v>1</v>
      </c>
      <c r="R42" s="149">
        <v>0</v>
      </c>
      <c r="S42" s="149">
        <v>0</v>
      </c>
      <c r="T42" s="149">
        <v>1</v>
      </c>
      <c r="U42" s="149">
        <v>0</v>
      </c>
      <c r="V42" s="155">
        <v>3.6</v>
      </c>
      <c r="W42" s="155">
        <v>3.7</v>
      </c>
      <c r="X42" s="155">
        <v>3.3</v>
      </c>
      <c r="Y42" s="155">
        <v>3.2</v>
      </c>
      <c r="Z42" s="155">
        <v>3.7</v>
      </c>
      <c r="AA42" s="155">
        <v>3.8</v>
      </c>
      <c r="AB42" s="155">
        <v>3.6</v>
      </c>
      <c r="AC42" s="155">
        <v>3.7</v>
      </c>
      <c r="AD42" s="155">
        <v>3</v>
      </c>
      <c r="AE42" s="155">
        <v>2.6</v>
      </c>
      <c r="AF42" s="155">
        <v>3.3</v>
      </c>
      <c r="AG42" s="155">
        <v>2.6</v>
      </c>
      <c r="AH42" s="155">
        <v>2.7</v>
      </c>
    </row>
    <row r="43" spans="1:1024" ht="25.5" x14ac:dyDescent="0.25">
      <c r="A43" s="3">
        <v>38</v>
      </c>
      <c r="B43" s="3" t="s">
        <v>224</v>
      </c>
      <c r="C43" s="84" t="s">
        <v>299</v>
      </c>
      <c r="D43" s="155">
        <v>1.01</v>
      </c>
      <c r="E43" s="36">
        <v>40</v>
      </c>
      <c r="F43" s="36">
        <v>0</v>
      </c>
      <c r="G43" s="149">
        <v>210</v>
      </c>
      <c r="H43" s="149">
        <v>195</v>
      </c>
      <c r="I43" s="149">
        <v>29</v>
      </c>
      <c r="J43" s="149">
        <v>43</v>
      </c>
      <c r="K43" s="149">
        <v>39</v>
      </c>
      <c r="L43" s="149">
        <v>17</v>
      </c>
      <c r="M43" s="149">
        <v>2</v>
      </c>
      <c r="N43" s="149">
        <v>5</v>
      </c>
      <c r="O43" s="149">
        <v>0</v>
      </c>
      <c r="P43" s="149">
        <v>0</v>
      </c>
      <c r="Q43" s="149">
        <v>2</v>
      </c>
      <c r="R43" s="149">
        <v>0</v>
      </c>
      <c r="S43" s="149">
        <v>0</v>
      </c>
      <c r="T43" s="149">
        <v>2</v>
      </c>
      <c r="U43" s="149">
        <v>0</v>
      </c>
      <c r="V43" s="155">
        <v>3.8130000000000002</v>
      </c>
      <c r="W43" s="155">
        <v>3.9060000000000001</v>
      </c>
      <c r="X43" s="155">
        <v>3.59</v>
      </c>
      <c r="Y43" s="155">
        <v>3.4870000000000001</v>
      </c>
      <c r="Z43" s="155">
        <v>3.6469999999999998</v>
      </c>
      <c r="AA43" s="155">
        <v>3.6179999999999999</v>
      </c>
      <c r="AB43" s="155">
        <v>3.5670000000000002</v>
      </c>
      <c r="AC43" s="155">
        <v>3.3330000000000002</v>
      </c>
      <c r="AD43" s="155">
        <v>3.6579999999999999</v>
      </c>
      <c r="AE43" s="155">
        <v>3.2709999999999999</v>
      </c>
      <c r="AF43" s="155">
        <v>3.6469999999999998</v>
      </c>
      <c r="AG43" s="155"/>
      <c r="AH43" s="155">
        <v>4</v>
      </c>
    </row>
    <row r="44" spans="1:1024" s="140" customFormat="1" ht="25.5" x14ac:dyDescent="0.25">
      <c r="A44" s="3">
        <v>39</v>
      </c>
      <c r="B44" s="3" t="s">
        <v>224</v>
      </c>
      <c r="C44" s="84" t="s">
        <v>259</v>
      </c>
      <c r="D44" s="158">
        <v>1.45</v>
      </c>
      <c r="E44" s="141">
        <v>27</v>
      </c>
      <c r="F44" s="141">
        <v>4</v>
      </c>
      <c r="G44" s="150">
        <v>87</v>
      </c>
      <c r="H44" s="130">
        <v>90</v>
      </c>
      <c r="I44" s="130">
        <v>23</v>
      </c>
      <c r="J44" s="130">
        <v>19</v>
      </c>
      <c r="K44" s="130">
        <v>19</v>
      </c>
      <c r="L44" s="130">
        <v>12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>
        <v>0</v>
      </c>
      <c r="V44" s="28">
        <v>4.21</v>
      </c>
      <c r="W44" s="28">
        <v>4.16</v>
      </c>
      <c r="X44" s="28">
        <v>3.74</v>
      </c>
      <c r="Y44" s="28">
        <v>3.66</v>
      </c>
      <c r="Z44" s="28">
        <v>3.58</v>
      </c>
      <c r="AA44" s="28">
        <v>3.67</v>
      </c>
      <c r="AB44" s="28">
        <v>4.53</v>
      </c>
      <c r="AC44" s="28">
        <v>4.07</v>
      </c>
      <c r="AD44" s="28">
        <v>3.37</v>
      </c>
      <c r="AE44" s="28">
        <v>2.95</v>
      </c>
      <c r="AF44" s="28">
        <v>3.3330000000000002</v>
      </c>
      <c r="AG44" s="28">
        <v>3.125</v>
      </c>
      <c r="AH44" s="28">
        <v>3</v>
      </c>
    </row>
    <row r="45" spans="1:1024" s="43" customFormat="1" ht="60" x14ac:dyDescent="0.25">
      <c r="A45" s="3">
        <v>40</v>
      </c>
      <c r="B45" s="3" t="s">
        <v>224</v>
      </c>
      <c r="C45" s="90" t="s">
        <v>300</v>
      </c>
      <c r="D45" s="24">
        <v>0.9</v>
      </c>
      <c r="E45" s="112">
        <v>65</v>
      </c>
      <c r="F45" s="112">
        <v>2</v>
      </c>
      <c r="G45" s="151">
        <v>531</v>
      </c>
      <c r="H45" s="151">
        <v>521</v>
      </c>
      <c r="I45" s="151">
        <v>75</v>
      </c>
      <c r="J45" s="151">
        <v>134</v>
      </c>
      <c r="K45" s="151">
        <v>86</v>
      </c>
      <c r="L45" s="151">
        <v>45</v>
      </c>
      <c r="M45" s="151">
        <v>3</v>
      </c>
      <c r="N45" s="151">
        <v>0</v>
      </c>
      <c r="O45" s="151">
        <v>0</v>
      </c>
      <c r="P45" s="151">
        <v>1</v>
      </c>
      <c r="Q45" s="151">
        <v>0</v>
      </c>
      <c r="R45" s="151">
        <v>0</v>
      </c>
      <c r="S45" s="151">
        <v>1</v>
      </c>
      <c r="T45" s="151">
        <v>0</v>
      </c>
      <c r="U45" s="151">
        <v>0</v>
      </c>
      <c r="V45" s="183">
        <v>3.71</v>
      </c>
      <c r="W45" s="183">
        <v>3.93</v>
      </c>
      <c r="X45" s="183">
        <v>3.66</v>
      </c>
      <c r="Y45" s="183">
        <v>3.58</v>
      </c>
      <c r="Z45" s="183">
        <v>3.58</v>
      </c>
      <c r="AA45" s="183">
        <v>3.73</v>
      </c>
      <c r="AB45" s="183">
        <v>3.6</v>
      </c>
      <c r="AC45" s="183">
        <v>3.65</v>
      </c>
      <c r="AD45" s="183">
        <v>3.76</v>
      </c>
      <c r="AE45" s="183">
        <v>3.55</v>
      </c>
      <c r="AF45" s="183">
        <v>3.95</v>
      </c>
      <c r="AG45" s="183"/>
      <c r="AH45" s="183">
        <v>3.18</v>
      </c>
    </row>
    <row r="46" spans="1:1024" customFormat="1" ht="25.5" x14ac:dyDescent="0.25">
      <c r="A46" s="117">
        <v>41</v>
      </c>
      <c r="B46" s="117" t="s">
        <v>224</v>
      </c>
      <c r="C46" s="121" t="s">
        <v>260</v>
      </c>
      <c r="D46" s="157">
        <v>1</v>
      </c>
      <c r="E46" s="127">
        <v>26</v>
      </c>
      <c r="F46" s="127">
        <v>1</v>
      </c>
      <c r="G46" s="152">
        <v>91</v>
      </c>
      <c r="H46" s="152">
        <v>102</v>
      </c>
      <c r="I46" s="152">
        <v>14</v>
      </c>
      <c r="J46" s="152">
        <v>20</v>
      </c>
      <c r="K46" s="152">
        <v>20</v>
      </c>
      <c r="L46" s="152">
        <v>7</v>
      </c>
      <c r="M46" s="152">
        <v>2</v>
      </c>
      <c r="N46" s="152">
        <v>8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52">
        <v>0</v>
      </c>
      <c r="V46" s="157">
        <v>3.75</v>
      </c>
      <c r="W46" s="157">
        <v>3.85</v>
      </c>
      <c r="X46" s="157">
        <v>3.85</v>
      </c>
      <c r="Y46" s="157">
        <v>3.5</v>
      </c>
      <c r="Z46" s="157">
        <v>4.1399999999999997</v>
      </c>
      <c r="AA46" s="157">
        <v>3.9</v>
      </c>
      <c r="AB46" s="157">
        <v>3.7</v>
      </c>
      <c r="AC46" s="157">
        <v>3.4</v>
      </c>
      <c r="AD46" s="157">
        <v>3.9</v>
      </c>
      <c r="AE46" s="157">
        <v>3.5</v>
      </c>
      <c r="AF46" s="157">
        <v>4.5</v>
      </c>
      <c r="AG46" s="157"/>
      <c r="AH46" s="157">
        <v>2.7</v>
      </c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</row>
    <row r="47" spans="1:1024" ht="25.5" x14ac:dyDescent="0.25">
      <c r="A47" s="3">
        <v>42</v>
      </c>
      <c r="B47" s="3" t="s">
        <v>224</v>
      </c>
      <c r="C47" s="84" t="s">
        <v>289</v>
      </c>
      <c r="D47" s="155">
        <v>1</v>
      </c>
      <c r="E47" s="36">
        <v>54</v>
      </c>
      <c r="F47" s="36">
        <v>1</v>
      </c>
      <c r="G47" s="149">
        <v>456</v>
      </c>
      <c r="H47" s="149">
        <v>431</v>
      </c>
      <c r="I47" s="149">
        <v>48</v>
      </c>
      <c r="J47" s="149">
        <v>117</v>
      </c>
      <c r="K47" s="177"/>
      <c r="L47" s="178"/>
      <c r="M47" s="179">
        <v>1</v>
      </c>
      <c r="N47" s="177"/>
      <c r="O47" s="178"/>
      <c r="P47" s="179">
        <v>0</v>
      </c>
      <c r="Q47" s="177"/>
      <c r="R47" s="178"/>
      <c r="S47" s="179">
        <v>0</v>
      </c>
      <c r="T47" s="177"/>
      <c r="U47" s="178"/>
      <c r="V47" s="180">
        <v>4.0339999999999998</v>
      </c>
      <c r="W47" s="180">
        <v>4.085</v>
      </c>
      <c r="X47" s="181"/>
      <c r="Y47" s="181"/>
      <c r="Z47" s="145"/>
      <c r="AA47" s="182"/>
      <c r="AB47" s="180">
        <v>3.9630000000000001</v>
      </c>
      <c r="AC47" s="180">
        <v>3.9350000000000001</v>
      </c>
      <c r="AD47" s="181"/>
      <c r="AE47" s="181"/>
      <c r="AF47" s="182"/>
      <c r="AG47" s="182"/>
      <c r="AH47" s="182"/>
    </row>
  </sheetData>
  <sheetProtection algorithmName="SHA-512" hashValue="DRMEGcfqvp+Yz93Ni24NxrTDgcLDKebidJ68iUnBWMTPil//AIRqCTOWJlRrmk8nYidZd/oZqqjghJA2MCOImg==" saltValue="IdvugQVmbfpbQwtDpf6nxw==" spinCount="100000" sheet="1" objects="1" scenarios="1" selectLockedCells="1" selectUnlockedCells="1"/>
  <mergeCells count="22"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  <mergeCell ref="P4:R4"/>
    <mergeCell ref="E4:E5"/>
    <mergeCell ref="F4:F5"/>
    <mergeCell ref="G4:I4"/>
    <mergeCell ref="J4:L4"/>
    <mergeCell ref="M4:O4"/>
  </mergeCells>
  <conditionalFormatting sqref="V6:AH47">
    <cfRule type="cellIs" dxfId="2" priority="1" operator="greaterThan">
      <formula>5</formula>
    </cfRule>
  </conditionalFormatting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6"/>
  <sheetViews>
    <sheetView workbookViewId="0">
      <selection activeCell="F19" sqref="F19"/>
    </sheetView>
  </sheetViews>
  <sheetFormatPr defaultRowHeight="15" x14ac:dyDescent="0.25"/>
  <sheetData>
    <row r="3" spans="2:24" ht="15.75" x14ac:dyDescent="0.25">
      <c r="B3" s="95"/>
      <c r="C3" s="95" t="s">
        <v>262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2:24" ht="15.75" x14ac:dyDescent="0.2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2:24" ht="15.75" x14ac:dyDescent="0.25">
      <c r="B5" s="95"/>
      <c r="C5" s="95" t="s">
        <v>263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2:24" ht="15.75" x14ac:dyDescent="0.25">
      <c r="B6" s="95"/>
      <c r="C6" s="95" t="s">
        <v>264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2:24" ht="15.75" x14ac:dyDescent="0.25">
      <c r="B7" s="95"/>
      <c r="C7" s="95" t="s">
        <v>265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2:24" ht="15.75" x14ac:dyDescent="0.25">
      <c r="B8" s="95"/>
      <c r="C8" s="96" t="s">
        <v>266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</row>
    <row r="9" spans="2:24" ht="15.75" x14ac:dyDescent="0.25">
      <c r="B9" s="95"/>
      <c r="C9" s="97" t="s">
        <v>267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</row>
    <row r="10" spans="2:24" ht="15.75" x14ac:dyDescent="0.25">
      <c r="B10" s="95"/>
      <c r="C10" s="95" t="s">
        <v>268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2:24" ht="15.75" x14ac:dyDescent="0.25">
      <c r="B11" s="95"/>
      <c r="C11" s="95" t="s">
        <v>269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</row>
    <row r="12" spans="2:24" ht="15.75" x14ac:dyDescent="0.25">
      <c r="B12" s="95"/>
      <c r="C12" s="95" t="s">
        <v>283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 spans="2:24" ht="15.75" x14ac:dyDescent="0.25">
      <c r="B13" s="95"/>
      <c r="C13" s="95" t="s">
        <v>270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spans="2:24" ht="15.75" x14ac:dyDescent="0.25">
      <c r="B14" s="95"/>
      <c r="C14" s="95" t="s">
        <v>271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spans="2:24" ht="15.75" x14ac:dyDescent="0.25">
      <c r="B15" s="95"/>
      <c r="C15" s="95" t="s">
        <v>272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</row>
    <row r="16" spans="2:24" ht="15.75" x14ac:dyDescent="0.25">
      <c r="B16" s="95"/>
      <c r="C16" s="95" t="s">
        <v>273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</row>
    <row r="17" spans="2:24" ht="15.75" x14ac:dyDescent="0.25">
      <c r="B17" s="95"/>
      <c r="C17" s="95" t="s">
        <v>274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</row>
    <row r="18" spans="2:24" ht="15.75" x14ac:dyDescent="0.25">
      <c r="B18" s="95"/>
      <c r="C18" s="95" t="s">
        <v>275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</row>
    <row r="19" spans="2:24" ht="15.75" x14ac:dyDescent="0.25">
      <c r="B19" s="95"/>
      <c r="C19" s="95" t="s">
        <v>276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</row>
    <row r="20" spans="2:24" ht="15.75" x14ac:dyDescent="0.25">
      <c r="B20" s="95"/>
      <c r="C20" s="95" t="s">
        <v>277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</row>
    <row r="21" spans="2:24" ht="15.75" x14ac:dyDescent="0.25">
      <c r="B21" s="95"/>
      <c r="C21" s="95" t="s">
        <v>278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</row>
    <row r="22" spans="2:24" ht="15.75" x14ac:dyDescent="0.25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</row>
    <row r="23" spans="2:24" ht="15.75" x14ac:dyDescent="0.25">
      <c r="B23" s="95"/>
      <c r="C23" s="96" t="s">
        <v>279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5"/>
      <c r="P23" s="95"/>
      <c r="Q23" s="95"/>
      <c r="R23" s="95"/>
      <c r="S23" s="95"/>
      <c r="T23" s="95"/>
      <c r="U23" s="95"/>
      <c r="V23" s="95"/>
      <c r="W23" s="95"/>
      <c r="X23" s="95"/>
    </row>
    <row r="24" spans="2:24" ht="15.75" x14ac:dyDescent="0.25">
      <c r="B24" s="95"/>
      <c r="C24" s="96" t="s">
        <v>303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</row>
    <row r="25" spans="2:24" ht="15.75" x14ac:dyDescent="0.25">
      <c r="B25" s="95"/>
      <c r="C25" s="96" t="s">
        <v>280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5"/>
      <c r="P25" s="95"/>
      <c r="Q25" s="95"/>
      <c r="R25" s="95"/>
      <c r="S25" s="95"/>
      <c r="T25" s="95"/>
      <c r="U25" s="95"/>
      <c r="V25" s="95"/>
      <c r="W25" s="95"/>
      <c r="X25" s="95"/>
    </row>
    <row r="26" spans="2:24" ht="15.75" x14ac:dyDescent="0.25">
      <c r="B26" s="95"/>
      <c r="C26" s="96" t="s">
        <v>281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5"/>
      <c r="P26" s="95"/>
      <c r="Q26" s="95"/>
      <c r="R26" s="95"/>
      <c r="S26" s="95"/>
      <c r="T26" s="95"/>
      <c r="U26" s="95"/>
      <c r="V26" s="95"/>
      <c r="W26" s="95"/>
      <c r="X26" s="95"/>
    </row>
    <row r="27" spans="2:24" ht="15.75" x14ac:dyDescent="0.25">
      <c r="B27" s="9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5"/>
      <c r="P27" s="95"/>
      <c r="Q27" s="95"/>
      <c r="R27" s="95"/>
      <c r="S27" s="95"/>
      <c r="T27" s="95"/>
      <c r="U27" s="95"/>
      <c r="V27" s="95"/>
      <c r="W27" s="95"/>
      <c r="X27" s="95"/>
    </row>
    <row r="28" spans="2:24" ht="15.75" x14ac:dyDescent="0.25">
      <c r="B28" s="95"/>
      <c r="C28" s="96" t="s">
        <v>282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</row>
    <row r="29" spans="2:24" ht="15.75" x14ac:dyDescent="0.2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</row>
    <row r="30" spans="2:24" ht="15.75" x14ac:dyDescent="0.25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</row>
    <row r="31" spans="2:24" ht="15.75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2:24" ht="15.75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</row>
    <row r="33" spans="2:24" ht="15.75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4" spans="2:24" ht="15.75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2:24" ht="15.75" x14ac:dyDescent="0.25">
      <c r="U35" s="95"/>
    </row>
    <row r="36" spans="2:24" ht="15.75" x14ac:dyDescent="0.25">
      <c r="U36" s="9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"/>
  <sheetViews>
    <sheetView topLeftCell="B1" zoomScale="60" zoomScaleNormal="60" workbookViewId="0">
      <selection activeCell="J6" sqref="J6"/>
    </sheetView>
  </sheetViews>
  <sheetFormatPr defaultRowHeight="15" x14ac:dyDescent="0.25"/>
  <cols>
    <col min="2" max="2" width="20.5703125" customWidth="1"/>
    <col min="3" max="3" width="20.42578125" customWidth="1"/>
    <col min="4" max="4" width="54.42578125" customWidth="1"/>
    <col min="5" max="5" width="54.28515625" customWidth="1"/>
    <col min="6" max="6" width="54.85546875" customWidth="1"/>
  </cols>
  <sheetData>
    <row r="2" spans="2:6" ht="15.75" thickBot="1" x14ac:dyDescent="0.3"/>
    <row r="3" spans="2:6" ht="54" customHeight="1" thickBot="1" x14ac:dyDescent="0.3">
      <c r="B3" s="317" t="s">
        <v>335</v>
      </c>
      <c r="C3" s="318"/>
      <c r="D3" s="321" t="s">
        <v>336</v>
      </c>
      <c r="E3" s="322"/>
      <c r="F3" s="323"/>
    </row>
    <row r="4" spans="2:6" ht="24" thickBot="1" x14ac:dyDescent="0.3">
      <c r="B4" s="319"/>
      <c r="C4" s="320"/>
      <c r="D4" s="280"/>
      <c r="E4" s="281"/>
      <c r="F4" s="282"/>
    </row>
    <row r="5" spans="2:6" ht="20.25" x14ac:dyDescent="0.25">
      <c r="B5" s="324" t="s">
        <v>337</v>
      </c>
      <c r="C5" s="327"/>
      <c r="D5" s="283" t="s">
        <v>338</v>
      </c>
      <c r="E5" s="283" t="s">
        <v>339</v>
      </c>
      <c r="F5" s="283" t="s">
        <v>340</v>
      </c>
    </row>
    <row r="6" spans="2:6" ht="50.25" customHeight="1" x14ac:dyDescent="0.25">
      <c r="B6" s="325"/>
      <c r="C6" s="328"/>
      <c r="D6" s="330" t="s">
        <v>368</v>
      </c>
      <c r="E6" s="332" t="s">
        <v>370</v>
      </c>
      <c r="F6" s="332" t="s">
        <v>239</v>
      </c>
    </row>
    <row r="7" spans="2:6" ht="57" customHeight="1" thickBot="1" x14ac:dyDescent="0.3">
      <c r="B7" s="325"/>
      <c r="C7" s="329"/>
      <c r="D7" s="331"/>
      <c r="E7" s="333"/>
      <c r="F7" s="333"/>
    </row>
    <row r="8" spans="2:6" ht="20.25" x14ac:dyDescent="0.25">
      <c r="B8" s="325"/>
      <c r="C8" s="334"/>
      <c r="D8" s="283" t="s">
        <v>342</v>
      </c>
      <c r="E8" s="283" t="s">
        <v>343</v>
      </c>
      <c r="F8" s="283" t="s">
        <v>344</v>
      </c>
    </row>
    <row r="9" spans="2:6" ht="106.5" customHeight="1" x14ac:dyDescent="0.25">
      <c r="B9" s="325"/>
      <c r="C9" s="335"/>
      <c r="D9" s="332" t="s">
        <v>369</v>
      </c>
      <c r="E9" s="338" t="s">
        <v>373</v>
      </c>
      <c r="F9" s="332" t="s">
        <v>372</v>
      </c>
    </row>
    <row r="10" spans="2:6" ht="111" customHeight="1" x14ac:dyDescent="0.25">
      <c r="B10" s="325"/>
      <c r="C10" s="335"/>
      <c r="D10" s="337"/>
      <c r="E10" s="339"/>
      <c r="F10" s="337"/>
    </row>
    <row r="11" spans="2:6" ht="87" customHeight="1" thickBot="1" x14ac:dyDescent="0.3">
      <c r="B11" s="325"/>
      <c r="C11" s="336"/>
      <c r="D11" s="333"/>
      <c r="E11" s="340"/>
      <c r="F11" s="333"/>
    </row>
    <row r="12" spans="2:6" ht="61.5" customHeight="1" x14ac:dyDescent="0.25">
      <c r="B12" s="325"/>
      <c r="C12" s="341"/>
      <c r="D12" s="283" t="s">
        <v>345</v>
      </c>
      <c r="E12" s="283" t="s">
        <v>346</v>
      </c>
      <c r="F12" s="283" t="s">
        <v>347</v>
      </c>
    </row>
    <row r="13" spans="2:6" ht="76.5" customHeight="1" thickBot="1" x14ac:dyDescent="0.3">
      <c r="B13" s="326"/>
      <c r="C13" s="342"/>
      <c r="D13" s="313" t="s">
        <v>371</v>
      </c>
      <c r="E13" s="313" t="s">
        <v>341</v>
      </c>
      <c r="F13" s="313" t="s">
        <v>374</v>
      </c>
    </row>
    <row r="16" spans="2:6" ht="15.75" thickBot="1" x14ac:dyDescent="0.3"/>
    <row r="17" spans="3:6" ht="22.5" x14ac:dyDescent="0.25">
      <c r="C17" s="284"/>
      <c r="D17" s="343" t="s">
        <v>348</v>
      </c>
      <c r="E17" s="284"/>
      <c r="F17" s="284"/>
    </row>
    <row r="18" spans="3:6" ht="45" x14ac:dyDescent="0.25">
      <c r="C18" s="285" t="s">
        <v>349</v>
      </c>
      <c r="D18" s="344"/>
      <c r="E18" s="285" t="s">
        <v>350</v>
      </c>
      <c r="F18" s="285" t="s">
        <v>351</v>
      </c>
    </row>
    <row r="19" spans="3:6" ht="23.25" thickBot="1" x14ac:dyDescent="0.3">
      <c r="C19" s="285"/>
      <c r="D19" s="345"/>
      <c r="E19" s="286"/>
      <c r="F19" s="286"/>
    </row>
    <row r="20" spans="3:6" ht="62.25" customHeight="1" x14ac:dyDescent="0.25">
      <c r="C20" s="349" t="s">
        <v>352</v>
      </c>
      <c r="D20" s="314" t="str">
        <f>D6</f>
        <v>МБОУ «Гвардейская школа № 1»,             МБОУ «Лицей», МБОУ «Чистенская школа-гимназия им.  Тарасюка И. С.»</v>
      </c>
      <c r="E20" s="350" t="s">
        <v>353</v>
      </c>
      <c r="F20" s="350" t="s">
        <v>354</v>
      </c>
    </row>
    <row r="21" spans="3:6" ht="56.25" x14ac:dyDescent="0.25">
      <c r="C21" s="349"/>
      <c r="D21" s="315" t="str">
        <f>D9</f>
        <v>МБОУ «Гвардейская школа-гимназия№2», МБОУ «Денисовская школа», МБОУ «Родниковская школа-гимназия»</v>
      </c>
      <c r="E21" s="351"/>
      <c r="F21" s="351"/>
    </row>
    <row r="22" spans="3:6" ht="57" thickBot="1" x14ac:dyDescent="0.3">
      <c r="C22" s="349"/>
      <c r="D22" s="316" t="str">
        <f>D13</f>
        <v>МБОУ «Тепловская школа», МБОУ «Кленовская основная  школа»</v>
      </c>
      <c r="E22" s="352"/>
      <c r="F22" s="287" t="s">
        <v>355</v>
      </c>
    </row>
    <row r="23" spans="3:6" ht="37.5" x14ac:dyDescent="0.25">
      <c r="C23" s="346" t="s">
        <v>356</v>
      </c>
      <c r="D23" s="292" t="str">
        <f>E6</f>
        <v>МБОУ «Константиновская школа, МБОУ «Мирновская школа №2»</v>
      </c>
      <c r="E23" s="347" t="s">
        <v>357</v>
      </c>
      <c r="F23" s="288" t="s">
        <v>358</v>
      </c>
    </row>
    <row r="24" spans="3:6" ht="108" customHeight="1" x14ac:dyDescent="0.25">
      <c r="C24" s="346"/>
      <c r="D24" s="353" t="str">
        <f>E9</f>
        <v>МБОУ «Добровская школа-гимназия им. Я. М. Слонимского», МБОУ «Новоандреевская школа им В.А. Осипова», МБОУ «Перовская школа-гимназия», МБОУ «Партизанская школа  им Героя Советского Союза .Богданова А.П.», МБОУ «Донская школа имени В.П. Давиденко», МБОУ «Журавлевская школа», МБОУ «Кольчугинская  школа №1», МБОУ «Молодежненская  школа №2», МБОУ «Первомайская школа», МБОУ «Перевальненская  школа», МБОУ «Чайкинская школа», МБОУ «Мазанская школа»,. МБОУ «Кубанская школа», МБОУ «Гвардейская школа-гимназия№3», МБОУ «Урожайновская школа им. К.В.Варлыгина», МБОУ «Новоселовская школа», МБОУ «Залесская школа», МБОУ «Николаевская школа»,  МБОУ «Винницкая школа», МБОУ «Пожарская школа»,</v>
      </c>
      <c r="E24" s="348"/>
      <c r="F24" s="289" t="s">
        <v>359</v>
      </c>
    </row>
    <row r="25" spans="3:6" ht="180.75" customHeight="1" thickBot="1" x14ac:dyDescent="0.3">
      <c r="C25" s="346"/>
      <c r="D25" s="354"/>
      <c r="E25" s="348"/>
      <c r="F25" s="290"/>
    </row>
    <row r="26" spans="3:6" ht="43.5" customHeight="1" x14ac:dyDescent="0.25">
      <c r="C26" s="355" t="s">
        <v>360</v>
      </c>
      <c r="D26" s="293" t="str">
        <f>F6</f>
        <v>МБОУ «Кольчугинская  школа №2 с крымскотатарскимя языком обучения»</v>
      </c>
      <c r="E26" s="347" t="s">
        <v>361</v>
      </c>
      <c r="F26" s="288" t="s">
        <v>362</v>
      </c>
    </row>
    <row r="27" spans="3:6" ht="90" customHeight="1" x14ac:dyDescent="0.25">
      <c r="C27" s="346"/>
      <c r="D27" s="308" t="str">
        <f>F9</f>
        <v xml:space="preserve">МБОУ «Украинская школа», МБОУ «Широковская школа», МБОУ «Мирновская школа №1»,  МБОУ «Укромновская школа»,  МБОУ «Маленская школа»,  МБОУ «Скворцовская школа» </v>
      </c>
      <c r="E27" s="348"/>
      <c r="F27" s="289" t="s">
        <v>363</v>
      </c>
    </row>
    <row r="28" spans="3:6" ht="32.25" thickBot="1" x14ac:dyDescent="0.3">
      <c r="C28" s="356"/>
      <c r="D28" s="294" t="str">
        <f>F13</f>
        <v>МБОУ «Трудовская школа»,  МБОУ «Краснолесская основная школа»</v>
      </c>
      <c r="E28" s="357"/>
      <c r="F28" s="291"/>
    </row>
    <row r="29" spans="3:6" ht="30.75" customHeight="1" x14ac:dyDescent="0.25">
      <c r="C29" s="355" t="s">
        <v>364</v>
      </c>
      <c r="D29" s="309" t="str">
        <f>D13</f>
        <v>МБОУ «Тепловская школа», МБОУ «Кленовская основная  школа»</v>
      </c>
      <c r="E29" s="347" t="s">
        <v>365</v>
      </c>
      <c r="F29" s="288" t="s">
        <v>366</v>
      </c>
    </row>
    <row r="30" spans="3:6" ht="37.5" x14ac:dyDescent="0.25">
      <c r="C30" s="346"/>
      <c r="D30" s="308" t="str">
        <f>F13</f>
        <v>МБОУ «Трудовская школа»,  МБОУ «Краснолесская основная школа»</v>
      </c>
      <c r="E30" s="348"/>
      <c r="F30" s="289" t="s">
        <v>367</v>
      </c>
    </row>
    <row r="31" spans="3:6" ht="15.75" customHeight="1" thickBot="1" x14ac:dyDescent="0.3">
      <c r="C31" s="356"/>
      <c r="D31" s="310"/>
      <c r="E31" s="357"/>
      <c r="F31" s="291"/>
    </row>
  </sheetData>
  <sheetProtection algorithmName="SHA-512" hashValue="LFuMf8vBcjj6N6sSUVuovwJcYl8evKgBH+oudtE7hKHrKImx0yjmVHb/SernEZBv8WDHBDcBVvt/mSDj5v1BIg==" saltValue="/jgus880gujNUvLCaymC2g==" spinCount="100000" sheet="1" objects="1" scenarios="1" selectLockedCells="1" selectUnlockedCells="1"/>
  <mergeCells count="23">
    <mergeCell ref="F20:F21"/>
    <mergeCell ref="D24:D25"/>
    <mergeCell ref="C26:C28"/>
    <mergeCell ref="E26:E28"/>
    <mergeCell ref="C29:C31"/>
    <mergeCell ref="E29:E31"/>
    <mergeCell ref="D17:D19"/>
    <mergeCell ref="C23:C25"/>
    <mergeCell ref="E23:E25"/>
    <mergeCell ref="C20:C22"/>
    <mergeCell ref="E20:E22"/>
    <mergeCell ref="B3:C4"/>
    <mergeCell ref="D3:F3"/>
    <mergeCell ref="B5:B13"/>
    <mergeCell ref="C5:C7"/>
    <mergeCell ref="D6:D7"/>
    <mergeCell ref="E6:E7"/>
    <mergeCell ref="F6:F7"/>
    <mergeCell ref="C8:C11"/>
    <mergeCell ref="D9:D11"/>
    <mergeCell ref="E9:E11"/>
    <mergeCell ref="F9:F11"/>
    <mergeCell ref="C12:C13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5"/>
  <sheetViews>
    <sheetView topLeftCell="A7" zoomScale="70" zoomScaleNormal="70" workbookViewId="0">
      <selection activeCell="M8" sqref="M8"/>
    </sheetView>
  </sheetViews>
  <sheetFormatPr defaultColWidth="8.85546875" defaultRowHeight="15" x14ac:dyDescent="0.25"/>
  <cols>
    <col min="1" max="1" width="8.85546875" style="1"/>
    <col min="2" max="2" width="53.140625" style="1" customWidth="1"/>
    <col min="3" max="3" width="8.85546875" style="1"/>
    <col min="4" max="4" width="10.7109375" style="1" customWidth="1"/>
    <col min="5" max="5" width="8.85546875" style="1"/>
    <col min="6" max="6" width="10.85546875" style="1" customWidth="1"/>
    <col min="7" max="7" width="11.85546875" style="1" customWidth="1"/>
    <col min="8" max="8" width="13" style="1" customWidth="1"/>
    <col min="9" max="9" width="13.5703125" style="1" customWidth="1"/>
    <col min="10" max="16384" width="8.85546875" style="1"/>
  </cols>
  <sheetData>
    <row r="1" spans="1:11" ht="61.15" customHeight="1" thickBot="1" x14ac:dyDescent="0.3"/>
    <row r="2" spans="1:11" ht="21.6" customHeight="1" thickBot="1" x14ac:dyDescent="0.3">
      <c r="A2" s="271"/>
      <c r="B2" s="102"/>
      <c r="C2" s="198"/>
      <c r="D2" s="269">
        <v>8.0919911667110489E-2</v>
      </c>
      <c r="F2" s="269">
        <v>4.9878014527518777E-2</v>
      </c>
      <c r="G2"/>
      <c r="H2" s="269">
        <v>6.0318076646552976E-2</v>
      </c>
    </row>
    <row r="3" spans="1:11" s="311" customFormat="1" ht="49.5" customHeight="1" x14ac:dyDescent="0.25">
      <c r="A3" s="297" t="s">
        <v>2</v>
      </c>
      <c r="B3" s="298" t="s">
        <v>100</v>
      </c>
      <c r="C3" s="295" t="s">
        <v>324</v>
      </c>
      <c r="D3" s="295" t="s">
        <v>331</v>
      </c>
      <c r="E3" s="295" t="s">
        <v>325</v>
      </c>
      <c r="F3" s="295" t="s">
        <v>331</v>
      </c>
      <c r="G3" s="295" t="s">
        <v>219</v>
      </c>
      <c r="H3" s="295" t="s">
        <v>331</v>
      </c>
      <c r="I3" s="296" t="s">
        <v>332</v>
      </c>
    </row>
    <row r="4" spans="1:11" s="273" customFormat="1" x14ac:dyDescent="0.25">
      <c r="A4" s="272">
        <v>8</v>
      </c>
      <c r="B4" s="274" t="s">
        <v>232</v>
      </c>
      <c r="C4" s="256">
        <v>0.88832820512820521</v>
      </c>
      <c r="D4" s="270">
        <v>0.16183982333422098</v>
      </c>
      <c r="E4" s="256">
        <v>1.0704348707803699</v>
      </c>
      <c r="F4" s="270">
        <v>7.9432483251990926E-2</v>
      </c>
      <c r="G4" s="270">
        <f t="shared" ref="G4:G24" si="0">AVERAGE(E4,C4)</f>
        <v>0.97938153795428762</v>
      </c>
      <c r="H4" s="270">
        <v>0.12063615329310595</v>
      </c>
      <c r="I4" s="272">
        <v>1</v>
      </c>
    </row>
    <row r="5" spans="1:11" s="273" customFormat="1" x14ac:dyDescent="0.25">
      <c r="A5" s="272">
        <v>42</v>
      </c>
      <c r="B5" s="274" t="s">
        <v>289</v>
      </c>
      <c r="C5" s="256">
        <v>0.88496031746031745</v>
      </c>
      <c r="D5" s="270">
        <v>0.15847193566633322</v>
      </c>
      <c r="E5" s="256">
        <v>1.0307684815964311</v>
      </c>
      <c r="F5" s="270">
        <v>3.9766094068052094E-2</v>
      </c>
      <c r="G5" s="270">
        <f t="shared" si="0"/>
        <v>0.95786439952837421</v>
      </c>
      <c r="H5" s="270">
        <v>9.9119014867192545E-2</v>
      </c>
      <c r="I5" s="272">
        <v>2</v>
      </c>
    </row>
    <row r="6" spans="1:11" s="273" customFormat="1" ht="45" x14ac:dyDescent="0.25">
      <c r="A6" s="272">
        <v>40</v>
      </c>
      <c r="B6" s="274" t="s">
        <v>334</v>
      </c>
      <c r="C6" s="256">
        <v>0.83899999999999997</v>
      </c>
      <c r="D6" s="270">
        <v>0.11251161820601574</v>
      </c>
      <c r="E6" s="256">
        <v>1.0496139377189344</v>
      </c>
      <c r="F6" s="270">
        <v>5.8611550190555417E-2</v>
      </c>
      <c r="G6" s="270">
        <f t="shared" si="0"/>
        <v>0.94430696885946719</v>
      </c>
      <c r="H6" s="270">
        <v>8.5561584198285523E-2</v>
      </c>
      <c r="I6" s="272">
        <v>3</v>
      </c>
    </row>
    <row r="7" spans="1:11" s="273" customFormat="1" x14ac:dyDescent="0.25">
      <c r="A7" s="272">
        <v>17</v>
      </c>
      <c r="B7" s="274" t="s">
        <v>240</v>
      </c>
      <c r="C7" s="256">
        <v>0.84316758241758238</v>
      </c>
      <c r="D7" s="270">
        <v>0.11667920062359816</v>
      </c>
      <c r="E7" s="257">
        <v>1.0066655706605676</v>
      </c>
      <c r="F7" s="306">
        <v>1.5663183132188618E-2</v>
      </c>
      <c r="G7" s="270">
        <f t="shared" si="0"/>
        <v>0.924916576539075</v>
      </c>
      <c r="H7" s="270">
        <v>6.6171191877893332E-2</v>
      </c>
      <c r="I7" s="272">
        <v>4</v>
      </c>
    </row>
    <row r="8" spans="1:11" s="273" customFormat="1" x14ac:dyDescent="0.25">
      <c r="A8" s="272">
        <v>9</v>
      </c>
      <c r="B8" s="274" t="s">
        <v>233</v>
      </c>
      <c r="C8" s="257">
        <v>0.76200000000000001</v>
      </c>
      <c r="D8" s="306">
        <v>3.5511618206015783E-2</v>
      </c>
      <c r="E8" s="256">
        <v>1.079</v>
      </c>
      <c r="F8" s="270">
        <v>8.7999999999999995E-2</v>
      </c>
      <c r="G8" s="270">
        <f t="shared" si="0"/>
        <v>0.92049999999999998</v>
      </c>
      <c r="H8" s="270">
        <v>6.0490699321401165E-2</v>
      </c>
      <c r="I8" s="272">
        <v>5</v>
      </c>
      <c r="K8" s="489"/>
    </row>
    <row r="9" spans="1:11" s="273" customFormat="1" x14ac:dyDescent="0.25">
      <c r="A9" s="272">
        <v>12</v>
      </c>
      <c r="B9" s="275" t="s">
        <v>236</v>
      </c>
      <c r="C9" s="257">
        <v>0.79076587301587298</v>
      </c>
      <c r="D9" s="306">
        <v>6.427749122188875E-2</v>
      </c>
      <c r="E9" s="257">
        <v>1.0186766773521723</v>
      </c>
      <c r="F9" s="306">
        <v>2.7674289823793274E-2</v>
      </c>
      <c r="G9" s="306">
        <f t="shared" si="0"/>
        <v>0.90472127518402257</v>
      </c>
      <c r="H9" s="306">
        <v>4.5975890522840901E-2</v>
      </c>
      <c r="I9" s="272">
        <v>6</v>
      </c>
    </row>
    <row r="10" spans="1:11" s="273" customFormat="1" x14ac:dyDescent="0.25">
      <c r="A10" s="272">
        <v>25</v>
      </c>
      <c r="B10" s="275" t="s">
        <v>295</v>
      </c>
      <c r="C10" s="257">
        <v>0.7979750000000001</v>
      </c>
      <c r="D10" s="306">
        <v>7.1486618206015873E-2</v>
      </c>
      <c r="E10" s="257">
        <v>1.0101173911756696</v>
      </c>
      <c r="F10" s="306">
        <v>1.9115003647290574E-2</v>
      </c>
      <c r="G10" s="306">
        <f t="shared" si="0"/>
        <v>0.90404619558783483</v>
      </c>
      <c r="H10" s="306">
        <v>4.5300810926653168E-2</v>
      </c>
      <c r="I10" s="272">
        <v>7</v>
      </c>
    </row>
    <row r="11" spans="1:11" s="273" customFormat="1" x14ac:dyDescent="0.25">
      <c r="A11" s="272">
        <v>22</v>
      </c>
      <c r="B11" s="275" t="s">
        <v>245</v>
      </c>
      <c r="C11" s="256">
        <v>0.81026007326007321</v>
      </c>
      <c r="D11" s="270">
        <v>8.3771691466088982E-2</v>
      </c>
      <c r="E11" s="257">
        <v>0.9900608104416293</v>
      </c>
      <c r="F11" s="306">
        <v>-9.4157708674968976E-4</v>
      </c>
      <c r="G11" s="306">
        <f t="shared" si="0"/>
        <v>0.90016044185085131</v>
      </c>
      <c r="H11" s="306">
        <v>4.1415057189669646E-2</v>
      </c>
      <c r="I11" s="272">
        <v>8</v>
      </c>
    </row>
    <row r="12" spans="1:11" s="273" customFormat="1" x14ac:dyDescent="0.25">
      <c r="A12" s="272">
        <v>28</v>
      </c>
      <c r="B12" s="275" t="s">
        <v>249</v>
      </c>
      <c r="C12" s="257">
        <v>0.7484029304029306</v>
      </c>
      <c r="D12" s="306">
        <v>2.1914548608946371E-2</v>
      </c>
      <c r="E12" s="257">
        <v>1.0414400353024282</v>
      </c>
      <c r="F12" s="306">
        <v>5.0437647774049243E-2</v>
      </c>
      <c r="G12" s="306">
        <f t="shared" si="0"/>
        <v>0.89492148285267947</v>
      </c>
      <c r="H12" s="306">
        <v>3.6176098191497807E-2</v>
      </c>
      <c r="I12" s="272">
        <v>9</v>
      </c>
    </row>
    <row r="13" spans="1:11" s="273" customFormat="1" x14ac:dyDescent="0.25">
      <c r="A13" s="272">
        <v>13</v>
      </c>
      <c r="B13" s="276" t="s">
        <v>294</v>
      </c>
      <c r="C13" s="257">
        <v>0.79845238095238091</v>
      </c>
      <c r="D13" s="306">
        <v>7.1963999158396685E-2</v>
      </c>
      <c r="E13" s="257">
        <v>0.98003319266106126</v>
      </c>
      <c r="F13" s="306">
        <v>-1.0969194867317733E-2</v>
      </c>
      <c r="G13" s="306">
        <f t="shared" si="0"/>
        <v>0.88924278680672109</v>
      </c>
      <c r="H13" s="306">
        <v>3.0497402145539421E-2</v>
      </c>
      <c r="I13" s="272">
        <v>10</v>
      </c>
    </row>
    <row r="14" spans="1:11" s="273" customFormat="1" ht="25.5" x14ac:dyDescent="0.25">
      <c r="A14" s="272">
        <v>27</v>
      </c>
      <c r="B14" s="275" t="s">
        <v>298</v>
      </c>
      <c r="C14" s="257">
        <v>0.75872095238095227</v>
      </c>
      <c r="D14" s="306">
        <v>3.2232570586968046E-2</v>
      </c>
      <c r="E14" s="257">
        <v>1.0169932557340102</v>
      </c>
      <c r="F14" s="306">
        <v>2.5990868205631235E-2</v>
      </c>
      <c r="G14" s="306">
        <f t="shared" si="0"/>
        <v>0.88785710405748119</v>
      </c>
      <c r="H14" s="306">
        <v>2.9111719396299529E-2</v>
      </c>
      <c r="I14" s="272">
        <v>11</v>
      </c>
    </row>
    <row r="15" spans="1:11" s="273" customFormat="1" x14ac:dyDescent="0.25">
      <c r="A15" s="272">
        <v>6</v>
      </c>
      <c r="B15" s="275" t="s">
        <v>230</v>
      </c>
      <c r="C15" s="257">
        <v>0.76657142857142857</v>
      </c>
      <c r="D15" s="306">
        <v>4.0083046777444342E-2</v>
      </c>
      <c r="E15" s="257">
        <v>1.0012899772600126</v>
      </c>
      <c r="F15" s="306">
        <v>1.0287589731633573E-2</v>
      </c>
      <c r="G15" s="306">
        <f t="shared" si="0"/>
        <v>0.88393070291572062</v>
      </c>
      <c r="H15" s="306">
        <v>2.5185318254538958E-2</v>
      </c>
      <c r="I15" s="272">
        <v>12</v>
      </c>
    </row>
    <row r="16" spans="1:11" s="273" customFormat="1" x14ac:dyDescent="0.25">
      <c r="A16" s="272">
        <v>15</v>
      </c>
      <c r="B16" s="275" t="s">
        <v>238</v>
      </c>
      <c r="C16" s="257">
        <v>0.78061904761904755</v>
      </c>
      <c r="D16" s="306">
        <v>5.4130665825063318E-2</v>
      </c>
      <c r="E16" s="257">
        <v>0.98283073829920053</v>
      </c>
      <c r="F16" s="306">
        <v>-8.171649229178457E-3</v>
      </c>
      <c r="G16" s="306">
        <f t="shared" si="0"/>
        <v>0.88172489295912404</v>
      </c>
      <c r="H16" s="306">
        <v>2.2979508297942375E-2</v>
      </c>
      <c r="I16" s="272">
        <v>13</v>
      </c>
    </row>
    <row r="17" spans="1:9" s="273" customFormat="1" ht="25.5" x14ac:dyDescent="0.25">
      <c r="A17" s="272">
        <v>16</v>
      </c>
      <c r="B17" s="275" t="s">
        <v>239</v>
      </c>
      <c r="C17" s="256">
        <v>0.82353846153846144</v>
      </c>
      <c r="D17" s="270">
        <v>9.7050079744477213E-2</v>
      </c>
      <c r="E17" s="258">
        <v>0.93672867066915622</v>
      </c>
      <c r="F17" s="305">
        <v>-5.4273716859222776E-2</v>
      </c>
      <c r="G17" s="306">
        <f t="shared" si="0"/>
        <v>0.88013356610380877</v>
      </c>
      <c r="H17" s="306">
        <v>2.1388181442627108E-2</v>
      </c>
      <c r="I17" s="272">
        <v>14</v>
      </c>
    </row>
    <row r="18" spans="1:9" s="273" customFormat="1" x14ac:dyDescent="0.25">
      <c r="A18" s="272">
        <v>23</v>
      </c>
      <c r="B18" s="275" t="s">
        <v>246</v>
      </c>
      <c r="C18" s="257">
        <v>0.79928571428571438</v>
      </c>
      <c r="D18" s="306">
        <v>7.2797332491730149E-2</v>
      </c>
      <c r="E18" s="257">
        <v>0.96012401662025226</v>
      </c>
      <c r="F18" s="306">
        <v>-3.0878370908126729E-2</v>
      </c>
      <c r="G18" s="306">
        <f t="shared" si="0"/>
        <v>0.87970486545298332</v>
      </c>
      <c r="H18" s="306">
        <v>2.0959480791801655E-2</v>
      </c>
      <c r="I18" s="272">
        <v>14</v>
      </c>
    </row>
    <row r="19" spans="1:9" s="273" customFormat="1" ht="25.5" customHeight="1" x14ac:dyDescent="0.25">
      <c r="A19" s="272">
        <v>29</v>
      </c>
      <c r="B19" s="275" t="s">
        <v>250</v>
      </c>
      <c r="C19" s="257">
        <v>0.7466981684981685</v>
      </c>
      <c r="D19" s="306">
        <v>2.0209786704184274E-2</v>
      </c>
      <c r="E19" s="257">
        <v>0.99551921668381715</v>
      </c>
      <c r="F19" s="306">
        <v>4.5168291554381623E-3</v>
      </c>
      <c r="G19" s="306">
        <f t="shared" si="0"/>
        <v>0.87110869259099277</v>
      </c>
      <c r="H19" s="306">
        <v>1.2363307929811107E-2</v>
      </c>
      <c r="I19" s="272">
        <v>15</v>
      </c>
    </row>
    <row r="20" spans="1:9" s="277" customFormat="1" x14ac:dyDescent="0.25">
      <c r="A20" s="272">
        <v>11</v>
      </c>
      <c r="B20" s="275" t="s">
        <v>235</v>
      </c>
      <c r="C20" s="257">
        <v>0.6669087301587302</v>
      </c>
      <c r="D20" s="306">
        <v>-5.9579651635254027E-2</v>
      </c>
      <c r="E20" s="256">
        <v>1.07180784842605</v>
      </c>
      <c r="F20" s="270">
        <v>8.0805460897671044E-2</v>
      </c>
      <c r="G20" s="306">
        <f t="shared" si="0"/>
        <v>0.86935828929239012</v>
      </c>
      <c r="H20" s="306">
        <v>1.0612904631208453E-2</v>
      </c>
      <c r="I20" s="272">
        <v>16</v>
      </c>
    </row>
    <row r="21" spans="1:9" s="273" customFormat="1" x14ac:dyDescent="0.25">
      <c r="A21" s="272">
        <v>19</v>
      </c>
      <c r="B21" s="275" t="s">
        <v>242</v>
      </c>
      <c r="C21" s="257">
        <v>0.78360476190476192</v>
      </c>
      <c r="D21" s="306">
        <v>5.7116380110777687E-2</v>
      </c>
      <c r="E21" s="257">
        <v>0.95434775690910367</v>
      </c>
      <c r="F21" s="306">
        <v>-3.6654630619275319E-2</v>
      </c>
      <c r="G21" s="306">
        <f t="shared" si="0"/>
        <v>0.86897625940693279</v>
      </c>
      <c r="H21" s="306">
        <v>1.0230874745751128E-2</v>
      </c>
      <c r="I21" s="272">
        <v>17</v>
      </c>
    </row>
    <row r="22" spans="1:9" s="273" customFormat="1" x14ac:dyDescent="0.25">
      <c r="A22" s="272">
        <v>30</v>
      </c>
      <c r="B22" s="275" t="s">
        <v>251</v>
      </c>
      <c r="C22" s="257">
        <v>0.76691269841269849</v>
      </c>
      <c r="D22" s="306">
        <v>4.0424316618714262E-2</v>
      </c>
      <c r="E22" s="257">
        <v>0.9652415766989102</v>
      </c>
      <c r="F22" s="306">
        <v>-2.5760810829468794E-2</v>
      </c>
      <c r="G22" s="306">
        <f t="shared" si="0"/>
        <v>0.86607713755580429</v>
      </c>
      <c r="H22" s="306">
        <v>7.3317528946226229E-3</v>
      </c>
      <c r="I22" s="272">
        <v>18</v>
      </c>
    </row>
    <row r="23" spans="1:9" s="273" customFormat="1" x14ac:dyDescent="0.25">
      <c r="A23" s="272">
        <v>32</v>
      </c>
      <c r="B23" s="275" t="s">
        <v>253</v>
      </c>
      <c r="C23" s="257">
        <v>0.64276923076923076</v>
      </c>
      <c r="D23" s="306">
        <v>-8.3719151024753469E-2</v>
      </c>
      <c r="E23" s="256">
        <v>1.0828063958637046</v>
      </c>
      <c r="F23" s="270">
        <v>9.1804008335325649E-2</v>
      </c>
      <c r="G23" s="306">
        <f t="shared" si="0"/>
        <v>0.8627878133164677</v>
      </c>
      <c r="H23" s="306">
        <v>4.0424286552860345E-3</v>
      </c>
      <c r="I23" s="272">
        <v>19</v>
      </c>
    </row>
    <row r="24" spans="1:9" s="273" customFormat="1" x14ac:dyDescent="0.25">
      <c r="A24" s="272">
        <v>39</v>
      </c>
      <c r="B24" s="275" t="s">
        <v>259</v>
      </c>
      <c r="C24" s="257">
        <v>0.71883882783882791</v>
      </c>
      <c r="D24" s="306">
        <v>-7.6495539551563185E-3</v>
      </c>
      <c r="E24" s="257">
        <v>1.0054912642100866</v>
      </c>
      <c r="F24" s="306">
        <v>1.4488876681707619E-2</v>
      </c>
      <c r="G24" s="306">
        <f t="shared" si="0"/>
        <v>0.8621650460244572</v>
      </c>
      <c r="H24" s="306">
        <v>3.419661363275539E-3</v>
      </c>
      <c r="I24" s="272">
        <v>20</v>
      </c>
    </row>
    <row r="25" spans="1:9" s="273" customFormat="1" x14ac:dyDescent="0.25">
      <c r="A25" s="304" t="s">
        <v>329</v>
      </c>
      <c r="B25" s="304"/>
      <c r="C25" s="262">
        <v>0.72648838179398423</v>
      </c>
      <c r="D25" s="307">
        <v>0</v>
      </c>
      <c r="E25" s="262">
        <v>0.99100238752837899</v>
      </c>
      <c r="F25" s="307">
        <v>0</v>
      </c>
      <c r="G25" s="307">
        <v>0.85874538466118167</v>
      </c>
      <c r="H25" s="307">
        <v>0</v>
      </c>
      <c r="I25" s="272"/>
    </row>
    <row r="26" spans="1:9" s="273" customFormat="1" x14ac:dyDescent="0.25">
      <c r="A26" s="272">
        <v>36</v>
      </c>
      <c r="B26" s="275" t="s">
        <v>257</v>
      </c>
      <c r="C26" s="257">
        <v>0.78409920634920638</v>
      </c>
      <c r="D26" s="306">
        <v>5.7610824555222151E-2</v>
      </c>
      <c r="E26" s="258">
        <v>0.93145496526018545</v>
      </c>
      <c r="F26" s="305">
        <v>-5.9547422268193539E-2</v>
      </c>
      <c r="G26" s="306">
        <f t="shared" ref="G26:G43" si="1">AVERAGE(E26,C26)</f>
        <v>0.85777708580469592</v>
      </c>
      <c r="H26" s="306">
        <v>-9.6829885648574976E-4</v>
      </c>
      <c r="I26" s="272">
        <v>21</v>
      </c>
    </row>
    <row r="27" spans="1:9" s="273" customFormat="1" x14ac:dyDescent="0.25">
      <c r="A27" s="272">
        <v>10</v>
      </c>
      <c r="B27" s="275" t="s">
        <v>234</v>
      </c>
      <c r="C27" s="257">
        <v>0.70027738613587653</v>
      </c>
      <c r="D27" s="306">
        <v>-2.6210995658107694E-2</v>
      </c>
      <c r="E27" s="257">
        <v>0.99907429213560106</v>
      </c>
      <c r="F27" s="306">
        <v>8.071904607222069E-3</v>
      </c>
      <c r="G27" s="306">
        <f t="shared" si="1"/>
        <v>0.84967583913573885</v>
      </c>
      <c r="H27" s="306">
        <v>-9.0695455254428126E-3</v>
      </c>
      <c r="I27" s="272">
        <v>22</v>
      </c>
    </row>
    <row r="28" spans="1:9" s="273" customFormat="1" x14ac:dyDescent="0.25">
      <c r="A28" s="272">
        <v>38</v>
      </c>
      <c r="B28" s="275" t="s">
        <v>299</v>
      </c>
      <c r="C28" s="257">
        <v>0.67900000000000005</v>
      </c>
      <c r="D28" s="306">
        <v>-4.748838179398418E-2</v>
      </c>
      <c r="E28" s="257">
        <v>1.020004382331255</v>
      </c>
      <c r="F28" s="306">
        <v>2.9001994802876019E-2</v>
      </c>
      <c r="G28" s="306">
        <f t="shared" si="1"/>
        <v>0.84950219116562753</v>
      </c>
      <c r="H28" s="306">
        <v>-9.2431934955541362E-3</v>
      </c>
      <c r="I28" s="272">
        <v>22</v>
      </c>
    </row>
    <row r="29" spans="1:9" s="273" customFormat="1" x14ac:dyDescent="0.25">
      <c r="A29" s="272">
        <v>18</v>
      </c>
      <c r="B29" s="275" t="s">
        <v>241</v>
      </c>
      <c r="C29" s="257">
        <v>0.69009523809523809</v>
      </c>
      <c r="D29" s="306">
        <v>-3.6393143698746133E-2</v>
      </c>
      <c r="E29" s="257">
        <v>1.0055333243145743</v>
      </c>
      <c r="F29" s="306">
        <v>1.4530936786195325E-2</v>
      </c>
      <c r="G29" s="306">
        <f t="shared" si="1"/>
        <v>0.84781428120490621</v>
      </c>
      <c r="H29" s="306">
        <v>-1.0931103456275459E-2</v>
      </c>
      <c r="I29" s="272">
        <v>23</v>
      </c>
    </row>
    <row r="30" spans="1:9" s="273" customFormat="1" x14ac:dyDescent="0.25">
      <c r="A30" s="272">
        <v>7</v>
      </c>
      <c r="B30" s="275" t="s">
        <v>231</v>
      </c>
      <c r="C30" s="257">
        <v>0.71067748917748919</v>
      </c>
      <c r="D30" s="306">
        <v>-1.5810892616495043E-2</v>
      </c>
      <c r="E30" s="257">
        <v>0.95558216244313454</v>
      </c>
      <c r="F30" s="306">
        <v>-3.542022508524445E-2</v>
      </c>
      <c r="G30" s="306">
        <f t="shared" si="1"/>
        <v>0.83312982581031192</v>
      </c>
      <c r="H30" s="306">
        <v>-2.5615558850869746E-2</v>
      </c>
      <c r="I30" s="272">
        <v>24</v>
      </c>
    </row>
    <row r="31" spans="1:9" s="273" customFormat="1" x14ac:dyDescent="0.25">
      <c r="A31" s="272">
        <v>14</v>
      </c>
      <c r="B31" s="275" t="s">
        <v>237</v>
      </c>
      <c r="C31" s="257">
        <v>0.70299999999999996</v>
      </c>
      <c r="D31" s="306">
        <v>-2.348838179398427E-2</v>
      </c>
      <c r="E31" s="257">
        <v>0.96320971909296382</v>
      </c>
      <c r="F31" s="306">
        <v>-2.7792668435415169E-2</v>
      </c>
      <c r="G31" s="306">
        <f t="shared" si="1"/>
        <v>0.83310485954648184</v>
      </c>
      <c r="H31" s="306">
        <v>-2.564052511469983E-2</v>
      </c>
      <c r="I31" s="272">
        <v>24</v>
      </c>
    </row>
    <row r="32" spans="1:9" s="273" customFormat="1" x14ac:dyDescent="0.25">
      <c r="A32" s="272">
        <v>26</v>
      </c>
      <c r="B32" s="275" t="s">
        <v>248</v>
      </c>
      <c r="C32" s="257">
        <v>0.63821428571428562</v>
      </c>
      <c r="D32" s="306">
        <v>-8.8274096079698605E-2</v>
      </c>
      <c r="E32" s="257">
        <v>1.0259154412531899</v>
      </c>
      <c r="F32" s="306">
        <v>3.4913053724810905E-2</v>
      </c>
      <c r="G32" s="306">
        <f t="shared" si="1"/>
        <v>0.83206486348373776</v>
      </c>
      <c r="H32" s="306">
        <v>-2.6680521177443906E-2</v>
      </c>
      <c r="I32" s="272">
        <v>25</v>
      </c>
    </row>
    <row r="33" spans="1:9" s="273" customFormat="1" x14ac:dyDescent="0.25">
      <c r="A33" s="272">
        <v>24</v>
      </c>
      <c r="B33" s="275" t="s">
        <v>247</v>
      </c>
      <c r="C33" s="257">
        <v>0.66833333333333333</v>
      </c>
      <c r="D33" s="306">
        <v>-5.8155048460650893E-2</v>
      </c>
      <c r="E33" s="257">
        <v>0.9945658427041657</v>
      </c>
      <c r="F33" s="306">
        <v>3.5634551757867117E-3</v>
      </c>
      <c r="G33" s="306">
        <f t="shared" si="1"/>
        <v>0.83144958801874957</v>
      </c>
      <c r="H33" s="306">
        <v>-2.7295796642432091E-2</v>
      </c>
      <c r="I33" s="272">
        <v>25</v>
      </c>
    </row>
    <row r="34" spans="1:9" s="273" customFormat="1" x14ac:dyDescent="0.25">
      <c r="A34" s="272">
        <v>37</v>
      </c>
      <c r="B34" s="275" t="s">
        <v>258</v>
      </c>
      <c r="C34" s="257">
        <v>0.74831349206349207</v>
      </c>
      <c r="D34" s="306">
        <v>2.1825110269507841E-2</v>
      </c>
      <c r="E34" s="258">
        <v>0.89890076729356894</v>
      </c>
      <c r="F34" s="305">
        <v>-9.2101620234810055E-2</v>
      </c>
      <c r="G34" s="306">
        <f t="shared" si="1"/>
        <v>0.82360712967853056</v>
      </c>
      <c r="H34" s="306">
        <v>-3.5138254982651107E-2</v>
      </c>
      <c r="I34" s="272">
        <v>26</v>
      </c>
    </row>
    <row r="35" spans="1:9" s="273" customFormat="1" x14ac:dyDescent="0.25">
      <c r="A35" s="272">
        <v>41</v>
      </c>
      <c r="B35" s="275" t="s">
        <v>260</v>
      </c>
      <c r="C35" s="257">
        <v>0.71523928571428563</v>
      </c>
      <c r="D35" s="306">
        <v>-1.1249096079698595E-2</v>
      </c>
      <c r="E35" s="258">
        <v>0.91196412042171948</v>
      </c>
      <c r="F35" s="305">
        <v>-7.903826710665951E-2</v>
      </c>
      <c r="G35" s="306">
        <f t="shared" si="1"/>
        <v>0.8136017030680025</v>
      </c>
      <c r="H35" s="306">
        <v>-4.5143681593179164E-2</v>
      </c>
      <c r="I35" s="272">
        <v>27</v>
      </c>
    </row>
    <row r="36" spans="1:9" s="273" customFormat="1" x14ac:dyDescent="0.25">
      <c r="A36" s="272">
        <v>21</v>
      </c>
      <c r="B36" s="275" t="s">
        <v>244</v>
      </c>
      <c r="C36" s="257">
        <v>0.72523809523809524</v>
      </c>
      <c r="D36" s="306">
        <v>-1.2502865558889908E-3</v>
      </c>
      <c r="E36" s="258">
        <v>0.89868001949303267</v>
      </c>
      <c r="F36" s="305">
        <v>-9.2322368035346325E-2</v>
      </c>
      <c r="G36" s="306">
        <f t="shared" si="1"/>
        <v>0.81195905736556395</v>
      </c>
      <c r="H36" s="306">
        <v>-4.6786327295617713E-2</v>
      </c>
      <c r="I36" s="272">
        <v>28</v>
      </c>
    </row>
    <row r="37" spans="1:9" s="273" customFormat="1" x14ac:dyDescent="0.25">
      <c r="A37" s="272">
        <v>34</v>
      </c>
      <c r="B37" s="275" t="s">
        <v>255</v>
      </c>
      <c r="C37" s="258">
        <v>0.57477777777777783</v>
      </c>
      <c r="D37" s="305">
        <v>-0.1517106040162064</v>
      </c>
      <c r="E37" s="256">
        <v>1.0477647946334185</v>
      </c>
      <c r="F37" s="270">
        <v>5.6762407105039547E-2</v>
      </c>
      <c r="G37" s="306">
        <f t="shared" si="1"/>
        <v>0.81127128620559819</v>
      </c>
      <c r="H37" s="306">
        <v>-4.747409845558348E-2</v>
      </c>
      <c r="I37" s="272">
        <v>28</v>
      </c>
    </row>
    <row r="38" spans="1:9" s="273" customFormat="1" x14ac:dyDescent="0.25">
      <c r="A38" s="272">
        <v>4</v>
      </c>
      <c r="B38" s="312" t="s">
        <v>228</v>
      </c>
      <c r="C38" s="305">
        <v>0.50740873015873011</v>
      </c>
      <c r="D38" s="305">
        <v>-0.21907965163525411</v>
      </c>
      <c r="E38" s="270">
        <v>1.0907584165834165</v>
      </c>
      <c r="F38" s="270">
        <v>9.9756029055037554E-2</v>
      </c>
      <c r="G38" s="305">
        <f t="shared" si="1"/>
        <v>0.79908357337107327</v>
      </c>
      <c r="H38" s="305">
        <v>-5.9661811290108391E-2</v>
      </c>
      <c r="I38" s="272">
        <v>29</v>
      </c>
    </row>
    <row r="39" spans="1:9" s="273" customFormat="1" x14ac:dyDescent="0.25">
      <c r="A39" s="272">
        <v>31</v>
      </c>
      <c r="B39" s="278" t="s">
        <v>252</v>
      </c>
      <c r="C39" s="257">
        <v>0.6343333333333333</v>
      </c>
      <c r="D39" s="306">
        <v>-9.2155048460650923E-2</v>
      </c>
      <c r="E39" s="257">
        <v>0.96175567137663243</v>
      </c>
      <c r="F39" s="306">
        <v>-2.9246716151746566E-2</v>
      </c>
      <c r="G39" s="305">
        <f t="shared" si="1"/>
        <v>0.79804450235498292</v>
      </c>
      <c r="H39" s="305">
        <v>-6.0700882306198745E-2</v>
      </c>
      <c r="I39" s="272">
        <v>30</v>
      </c>
    </row>
    <row r="40" spans="1:9" s="273" customFormat="1" x14ac:dyDescent="0.25">
      <c r="A40" s="272">
        <v>33</v>
      </c>
      <c r="B40" s="278" t="s">
        <v>254</v>
      </c>
      <c r="C40" s="257">
        <v>0.63809523809523816</v>
      </c>
      <c r="D40" s="306">
        <v>-8.8393143698746068E-2</v>
      </c>
      <c r="E40" s="258">
        <v>0.91493812708536715</v>
      </c>
      <c r="F40" s="305">
        <v>-7.6064260443011844E-2</v>
      </c>
      <c r="G40" s="305">
        <f t="shared" si="1"/>
        <v>0.77651668259030271</v>
      </c>
      <c r="H40" s="305">
        <v>-8.2228702070878956E-2</v>
      </c>
      <c r="I40" s="272">
        <v>31</v>
      </c>
    </row>
    <row r="41" spans="1:9" s="277" customFormat="1" x14ac:dyDescent="0.25">
      <c r="A41" s="272">
        <v>20</v>
      </c>
      <c r="B41" s="278" t="s">
        <v>243</v>
      </c>
      <c r="C41" s="257">
        <v>0.62800366300366306</v>
      </c>
      <c r="D41" s="306">
        <v>-9.8484718790321168E-2</v>
      </c>
      <c r="E41" s="258">
        <v>0.90890699087601612</v>
      </c>
      <c r="F41" s="305">
        <v>-8.2095396652362873E-2</v>
      </c>
      <c r="G41" s="305">
        <f t="shared" si="1"/>
        <v>0.76845532693983953</v>
      </c>
      <c r="H41" s="305">
        <v>-9.0290057721342132E-2</v>
      </c>
      <c r="I41" s="272">
        <v>32</v>
      </c>
    </row>
    <row r="42" spans="1:9" s="273" customFormat="1" x14ac:dyDescent="0.25">
      <c r="A42" s="272">
        <v>35</v>
      </c>
      <c r="B42" s="278" t="s">
        <v>256</v>
      </c>
      <c r="C42" s="258">
        <v>0.60769963369963376</v>
      </c>
      <c r="D42" s="305">
        <v>-0.11878874809435047</v>
      </c>
      <c r="E42" s="258">
        <v>0.9289374035632757</v>
      </c>
      <c r="F42" s="305">
        <v>-6.2064983965103293E-2</v>
      </c>
      <c r="G42" s="305">
        <f t="shared" si="1"/>
        <v>0.76831851863145473</v>
      </c>
      <c r="H42" s="305">
        <v>-9.0426866029726938E-2</v>
      </c>
      <c r="I42" s="272">
        <v>32</v>
      </c>
    </row>
    <row r="43" spans="1:9" s="279" customFormat="1" ht="28.5" customHeight="1" thickBot="1" x14ac:dyDescent="0.3">
      <c r="A43" s="272">
        <v>5</v>
      </c>
      <c r="B43" s="278" t="s">
        <v>229</v>
      </c>
      <c r="C43" s="258">
        <v>0.56246031746031744</v>
      </c>
      <c r="D43" s="264">
        <v>-0.16402806433366679</v>
      </c>
      <c r="E43" s="264">
        <v>0.94368281971651524</v>
      </c>
      <c r="F43" s="264">
        <v>-4.731956781186375E-2</v>
      </c>
      <c r="G43" s="264">
        <f t="shared" si="1"/>
        <v>0.7530715685884164</v>
      </c>
      <c r="H43" s="305">
        <v>-0.10567381607276527</v>
      </c>
      <c r="I43" s="272">
        <v>33</v>
      </c>
    </row>
    <row r="44" spans="1:9" ht="16.5" thickBot="1" x14ac:dyDescent="0.3">
      <c r="B44" s="103"/>
      <c r="C44" s="19"/>
      <c r="D44" s="266">
        <v>0.1095</v>
      </c>
      <c r="F44" s="266">
        <v>-4.6161184017673162E-2</v>
      </c>
      <c r="G44"/>
      <c r="H44" s="266">
        <v>-5.2836908036382635E-2</v>
      </c>
    </row>
    <row r="46" spans="1:9" ht="15.75" thickBot="1" x14ac:dyDescent="0.3"/>
    <row r="47" spans="1:9" ht="16.5" thickBot="1" x14ac:dyDescent="0.3">
      <c r="B47" s="103"/>
      <c r="C47" s="19"/>
      <c r="D47" s="267">
        <f>D53/2</f>
        <v>-2.8698819698819711E-2</v>
      </c>
      <c r="E47" s="19"/>
      <c r="F47" s="267">
        <v>8.6690972222222218E-2</v>
      </c>
      <c r="H47" s="267">
        <v>7.0254012769637719E-2</v>
      </c>
    </row>
    <row r="48" spans="1:9" ht="61.15" customHeight="1" x14ac:dyDescent="0.25">
      <c r="A48" s="358" t="s">
        <v>2</v>
      </c>
      <c r="B48" s="359" t="s">
        <v>100</v>
      </c>
      <c r="C48" s="358" t="s">
        <v>324</v>
      </c>
      <c r="D48" s="360" t="s">
        <v>331</v>
      </c>
      <c r="E48" s="358" t="s">
        <v>325</v>
      </c>
      <c r="F48" s="360" t="s">
        <v>331</v>
      </c>
      <c r="G48" s="358" t="s">
        <v>329</v>
      </c>
      <c r="H48" s="360" t="s">
        <v>331</v>
      </c>
      <c r="I48" s="361" t="s">
        <v>332</v>
      </c>
    </row>
    <row r="49" spans="1:9" ht="21.6" customHeight="1" x14ac:dyDescent="0.25">
      <c r="A49" s="358"/>
      <c r="B49" s="359"/>
      <c r="C49" s="358"/>
      <c r="D49" s="358"/>
      <c r="E49" s="358"/>
      <c r="F49" s="358"/>
      <c r="G49" s="358"/>
      <c r="H49" s="358"/>
      <c r="I49" s="362"/>
    </row>
    <row r="50" spans="1:9" ht="20.25" customHeight="1" thickBot="1" x14ac:dyDescent="0.3">
      <c r="A50" s="358"/>
      <c r="B50" s="359"/>
      <c r="C50" s="358"/>
      <c r="D50" s="358"/>
      <c r="E50" s="358"/>
      <c r="F50" s="358"/>
      <c r="G50" s="358"/>
      <c r="H50" s="358"/>
      <c r="I50" s="363"/>
    </row>
    <row r="51" spans="1:9" x14ac:dyDescent="0.25">
      <c r="A51" s="3">
        <v>3</v>
      </c>
      <c r="B51" s="254" t="s">
        <v>227</v>
      </c>
      <c r="C51" s="256">
        <v>0.81331746031746022</v>
      </c>
      <c r="D51" s="256">
        <v>0.10763410663410655</v>
      </c>
      <c r="E51" s="256">
        <v>1.2892083333333333</v>
      </c>
      <c r="F51" s="256">
        <v>0.17338194444444444</v>
      </c>
      <c r="G51" s="256">
        <v>1.0512628968253968</v>
      </c>
      <c r="H51" s="256">
        <v>0.14050802553927544</v>
      </c>
      <c r="I51" s="263">
        <v>1</v>
      </c>
    </row>
    <row r="52" spans="1:9" s="15" customFormat="1" x14ac:dyDescent="0.25">
      <c r="A52" s="3">
        <v>2</v>
      </c>
      <c r="B52" s="255" t="s">
        <v>226</v>
      </c>
      <c r="C52" s="257">
        <v>0.65544688644688653</v>
      </c>
      <c r="D52" s="257">
        <v>-5.0236467236467131E-2</v>
      </c>
      <c r="E52" s="257">
        <v>1.0310208333333333</v>
      </c>
      <c r="F52" s="257">
        <v>-8.4805555555555578E-2</v>
      </c>
      <c r="G52" s="257">
        <v>0.8432338598901099</v>
      </c>
      <c r="H52" s="257">
        <v>-6.752101139601141E-2</v>
      </c>
      <c r="I52" s="263">
        <v>2</v>
      </c>
    </row>
    <row r="53" spans="1:9" s="12" customFormat="1" x14ac:dyDescent="0.25">
      <c r="A53" s="3">
        <v>1</v>
      </c>
      <c r="B53" s="255" t="s">
        <v>225</v>
      </c>
      <c r="C53" s="257">
        <v>0.64828571428571424</v>
      </c>
      <c r="D53" s="257">
        <v>-5.7397639397639422E-2</v>
      </c>
      <c r="E53" s="257">
        <v>1.02725</v>
      </c>
      <c r="F53" s="257">
        <v>-8.8576388888888857E-2</v>
      </c>
      <c r="G53" s="257">
        <v>0.83776785714285706</v>
      </c>
      <c r="H53" s="257">
        <v>-7.2987014143264251E-2</v>
      </c>
      <c r="I53" s="263">
        <v>3</v>
      </c>
    </row>
    <row r="54" spans="1:9" s="259" customFormat="1" ht="28.5" customHeight="1" thickBot="1" x14ac:dyDescent="0.3">
      <c r="A54" s="260" t="s">
        <v>219</v>
      </c>
      <c r="B54" s="261"/>
      <c r="C54" s="260">
        <v>0.70568335368335366</v>
      </c>
      <c r="D54" s="265">
        <v>0</v>
      </c>
      <c r="E54" s="260">
        <v>1.1158263888888889</v>
      </c>
      <c r="F54" s="265">
        <v>0</v>
      </c>
      <c r="G54" s="260">
        <v>0.91075487128612131</v>
      </c>
      <c r="H54" s="260">
        <v>0</v>
      </c>
    </row>
    <row r="55" spans="1:9" ht="16.5" thickBot="1" x14ac:dyDescent="0.3">
      <c r="B55" s="103"/>
      <c r="C55" s="19"/>
      <c r="D55" s="268">
        <v>-2.8698819698819711E-2</v>
      </c>
      <c r="E55" s="19"/>
      <c r="F55" s="268">
        <v>-4.4288194444444429E-2</v>
      </c>
      <c r="H55" s="266">
        <v>-3.6493507071632125E-2</v>
      </c>
    </row>
  </sheetData>
  <sheetProtection algorithmName="SHA-512" hashValue="a9NZpI3brSgDq2fatVe8Euo2kqGvXw5QY8Fc7YSvoF3Lr9glYUBiYhVHxc//EVsmkn+5hYCQYpsyDGJpior9lQ==" saltValue="CGJR04ISQtAaqtXgydkrCQ==" spinCount="100000" sheet="1" objects="1" scenarios="1" selectLockedCells="1" selectUnlockedCells="1"/>
  <sortState ref="A55:G57">
    <sortCondition descending="1" ref="G57"/>
  </sortState>
  <mergeCells count="9">
    <mergeCell ref="F48:F50"/>
    <mergeCell ref="H48:H50"/>
    <mergeCell ref="I48:I50"/>
    <mergeCell ref="G48:G50"/>
    <mergeCell ref="A48:A50"/>
    <mergeCell ref="B48:B50"/>
    <mergeCell ref="C48:C50"/>
    <mergeCell ref="E48:E50"/>
    <mergeCell ref="D48:D50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55"/>
  <sheetViews>
    <sheetView zoomScale="85" zoomScaleNormal="85" workbookViewId="0">
      <selection activeCell="X45" sqref="X45"/>
    </sheetView>
  </sheetViews>
  <sheetFormatPr defaultColWidth="8.85546875" defaultRowHeight="15" x14ac:dyDescent="0.2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9" customWidth="1"/>
    <col min="5" max="5" width="6" style="19" customWidth="1"/>
    <col min="6" max="6" width="5.42578125" style="19" customWidth="1"/>
    <col min="7" max="7" width="6.140625" style="19" customWidth="1"/>
    <col min="8" max="9" width="6.85546875" style="19" customWidth="1"/>
    <col min="10" max="10" width="5.5703125" style="19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03" customWidth="1"/>
    <col min="17" max="17" width="7.5703125" style="1" customWidth="1"/>
    <col min="18" max="18" width="8" style="1" customWidth="1"/>
    <col min="19" max="19" width="11" style="1" customWidth="1"/>
    <col min="20" max="20" width="10" style="1" customWidth="1"/>
    <col min="21" max="21" width="10.140625" style="1" customWidth="1"/>
    <col min="22" max="22" width="16.28515625" style="1" customWidth="1"/>
    <col min="23" max="23" width="17.28515625" style="1" customWidth="1"/>
    <col min="24" max="24" width="14" style="1" customWidth="1"/>
    <col min="25" max="25" width="9.140625" style="1" customWidth="1"/>
    <col min="26" max="16384" width="8.85546875" style="1"/>
  </cols>
  <sheetData>
    <row r="1" spans="1:26" ht="15.75" x14ac:dyDescent="0.25">
      <c r="A1" s="369" t="s">
        <v>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192"/>
      <c r="Y1" s="10"/>
    </row>
    <row r="2" spans="1:26" ht="15.75" x14ac:dyDescent="0.25">
      <c r="A2" s="369" t="s">
        <v>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192"/>
      <c r="Y2" s="10"/>
    </row>
    <row r="3" spans="1:26" ht="15.75" x14ac:dyDescent="0.25">
      <c r="A3" s="370" t="s">
        <v>164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193"/>
      <c r="Y3" s="11"/>
    </row>
    <row r="4" spans="1:26" ht="16.5" thickBot="1" x14ac:dyDescent="0.3">
      <c r="A4" s="86"/>
      <c r="B4" s="86"/>
      <c r="C4" s="86"/>
      <c r="D4" s="198"/>
      <c r="E4" s="198"/>
      <c r="F4" s="198"/>
      <c r="G4" s="198"/>
      <c r="H4" s="198"/>
      <c r="I4" s="198"/>
      <c r="J4" s="198"/>
      <c r="K4" s="86"/>
      <c r="L4" s="86"/>
      <c r="M4" s="86"/>
      <c r="N4" s="86"/>
      <c r="O4" s="86"/>
      <c r="P4" s="102"/>
      <c r="Q4" s="86"/>
      <c r="R4" s="86"/>
      <c r="S4" s="86"/>
      <c r="T4" s="193"/>
      <c r="U4" s="86"/>
      <c r="V4" s="86"/>
      <c r="W4" s="99"/>
      <c r="X4" s="193"/>
      <c r="Y4" s="86"/>
    </row>
    <row r="5" spans="1:26" ht="61.15" customHeight="1" x14ac:dyDescent="0.25">
      <c r="A5" s="358" t="s">
        <v>2</v>
      </c>
      <c r="B5" s="358" t="s">
        <v>101</v>
      </c>
      <c r="C5" s="358" t="s">
        <v>100</v>
      </c>
      <c r="D5" s="371" t="s">
        <v>68</v>
      </c>
      <c r="E5" s="377" t="s">
        <v>69</v>
      </c>
      <c r="F5" s="378"/>
      <c r="G5" s="379"/>
      <c r="H5" s="377" t="s">
        <v>70</v>
      </c>
      <c r="I5" s="378"/>
      <c r="J5" s="379"/>
      <c r="K5" s="374" t="s">
        <v>37</v>
      </c>
      <c r="L5" s="374"/>
      <c r="M5" s="375"/>
      <c r="N5" s="376" t="s">
        <v>41</v>
      </c>
      <c r="O5" s="374"/>
      <c r="P5" s="374"/>
      <c r="Q5" s="374"/>
      <c r="R5" s="374"/>
      <c r="S5" s="374"/>
      <c r="T5" s="375"/>
      <c r="U5" s="376" t="s">
        <v>48</v>
      </c>
      <c r="V5" s="375"/>
      <c r="W5" s="384" t="s">
        <v>49</v>
      </c>
      <c r="X5" s="364" t="s">
        <v>307</v>
      </c>
      <c r="Y5" s="365" t="s">
        <v>18</v>
      </c>
    </row>
    <row r="6" spans="1:26" ht="21.6" customHeight="1" x14ac:dyDescent="0.25">
      <c r="A6" s="358"/>
      <c r="B6" s="358"/>
      <c r="C6" s="358"/>
      <c r="D6" s="372"/>
      <c r="E6" s="380" t="s">
        <v>8</v>
      </c>
      <c r="F6" s="383" t="s">
        <v>9</v>
      </c>
      <c r="G6" s="367" t="s">
        <v>10</v>
      </c>
      <c r="H6" s="380" t="s">
        <v>8</v>
      </c>
      <c r="I6" s="383" t="s">
        <v>9</v>
      </c>
      <c r="J6" s="367" t="s">
        <v>10</v>
      </c>
      <c r="K6" s="54" t="s">
        <v>38</v>
      </c>
      <c r="L6" s="49" t="s">
        <v>39</v>
      </c>
      <c r="M6" s="49" t="s">
        <v>40</v>
      </c>
      <c r="N6" s="2" t="s">
        <v>3</v>
      </c>
      <c r="O6" s="49" t="s">
        <v>4</v>
      </c>
      <c r="P6" s="100" t="s">
        <v>5</v>
      </c>
      <c r="Q6" s="49" t="s">
        <v>43</v>
      </c>
      <c r="R6" s="49" t="s">
        <v>45</v>
      </c>
      <c r="S6" s="49" t="s">
        <v>46</v>
      </c>
      <c r="T6" s="206" t="s">
        <v>305</v>
      </c>
      <c r="U6" s="49" t="s">
        <v>6</v>
      </c>
      <c r="V6" s="49" t="s">
        <v>7</v>
      </c>
      <c r="W6" s="384"/>
      <c r="X6" s="364"/>
      <c r="Y6" s="366"/>
    </row>
    <row r="7" spans="1:26" ht="20.25" customHeight="1" x14ac:dyDescent="0.25">
      <c r="A7" s="358"/>
      <c r="B7" s="358"/>
      <c r="C7" s="358"/>
      <c r="D7" s="373"/>
      <c r="E7" s="381"/>
      <c r="F7" s="366"/>
      <c r="G7" s="368"/>
      <c r="H7" s="381"/>
      <c r="I7" s="366"/>
      <c r="J7" s="368"/>
      <c r="K7" s="50" t="s">
        <v>8</v>
      </c>
      <c r="L7" s="51" t="s">
        <v>9</v>
      </c>
      <c r="M7" s="51" t="s">
        <v>10</v>
      </c>
      <c r="N7" s="51" t="s">
        <v>8</v>
      </c>
      <c r="O7" s="49" t="s">
        <v>11</v>
      </c>
      <c r="P7" s="101" t="s">
        <v>12</v>
      </c>
      <c r="Q7" s="51" t="s">
        <v>42</v>
      </c>
      <c r="R7" s="49" t="s">
        <v>44</v>
      </c>
      <c r="S7" s="49" t="s">
        <v>47</v>
      </c>
      <c r="T7" s="206" t="s">
        <v>306</v>
      </c>
      <c r="U7" s="51" t="s">
        <v>60</v>
      </c>
      <c r="V7" s="49" t="s">
        <v>13</v>
      </c>
      <c r="W7" s="384"/>
      <c r="X7" s="364"/>
      <c r="Y7" s="63" t="s">
        <v>54</v>
      </c>
    </row>
    <row r="8" spans="1:26" ht="25.5" x14ac:dyDescent="0.25">
      <c r="A8" s="3">
        <v>1</v>
      </c>
      <c r="B8" s="3" t="s">
        <v>224</v>
      </c>
      <c r="C8" s="166" t="s">
        <v>225</v>
      </c>
      <c r="D8" s="105">
        <v>1</v>
      </c>
      <c r="E8" s="106">
        <v>1</v>
      </c>
      <c r="F8" s="107"/>
      <c r="G8" s="107"/>
      <c r="H8" s="108">
        <v>1</v>
      </c>
      <c r="I8" s="107"/>
      <c r="J8" s="107"/>
      <c r="K8" s="20">
        <v>0.95699999999999996</v>
      </c>
      <c r="L8" s="109"/>
      <c r="M8" s="109"/>
      <c r="N8" s="20">
        <v>0.8</v>
      </c>
      <c r="O8" s="109"/>
      <c r="P8" s="109"/>
      <c r="Q8" s="109"/>
      <c r="R8" s="109"/>
      <c r="S8" s="20">
        <v>0.24</v>
      </c>
      <c r="T8" s="109"/>
      <c r="U8" s="20">
        <v>0.8</v>
      </c>
      <c r="V8" s="20">
        <v>0.5</v>
      </c>
      <c r="W8" s="20">
        <v>0.9</v>
      </c>
      <c r="X8" s="20">
        <v>0</v>
      </c>
      <c r="Y8" s="64">
        <f>AVERAGE(K8,N8,S8,U8,V8,W8,X8)*1.5</f>
        <v>0.89935714285714274</v>
      </c>
      <c r="Z8" s="299">
        <v>0.89935714285714274</v>
      </c>
    </row>
    <row r="9" spans="1:26" s="15" customFormat="1" ht="25.5" x14ac:dyDescent="0.25">
      <c r="A9" s="3">
        <v>2</v>
      </c>
      <c r="B9" s="3" t="s">
        <v>224</v>
      </c>
      <c r="C9" s="166" t="s">
        <v>226</v>
      </c>
      <c r="D9" s="105">
        <v>1</v>
      </c>
      <c r="E9" s="106">
        <v>1</v>
      </c>
      <c r="F9" s="107"/>
      <c r="G9" s="107"/>
      <c r="H9" s="108">
        <v>1</v>
      </c>
      <c r="I9" s="107"/>
      <c r="J9" s="107"/>
      <c r="K9" s="20">
        <v>1</v>
      </c>
      <c r="L9" s="109"/>
      <c r="M9" s="109"/>
      <c r="N9" s="20">
        <v>0.77</v>
      </c>
      <c r="O9" s="109"/>
      <c r="P9" s="109"/>
      <c r="Q9" s="109"/>
      <c r="R9" s="109"/>
      <c r="S9" s="20">
        <v>0.33300000000000002</v>
      </c>
      <c r="T9" s="109"/>
      <c r="U9" s="20">
        <v>0.55000000000000004</v>
      </c>
      <c r="V9" s="20">
        <v>0.3</v>
      </c>
      <c r="W9" s="20">
        <v>1</v>
      </c>
      <c r="X9" s="20">
        <v>0</v>
      </c>
      <c r="Y9" s="64">
        <f t="shared" ref="Y9:Y49" si="0">AVERAGE(K9,N9,S9,U9,V9,W9,X9)*1.5</f>
        <v>0.84707142857142859</v>
      </c>
      <c r="Z9" s="300">
        <v>0.84707142857142859</v>
      </c>
    </row>
    <row r="10" spans="1:26" s="12" customFormat="1" ht="25.5" x14ac:dyDescent="0.25">
      <c r="A10" s="3">
        <v>3</v>
      </c>
      <c r="B10" s="3" t="s">
        <v>224</v>
      </c>
      <c r="C10" s="166" t="s">
        <v>227</v>
      </c>
      <c r="D10" s="105">
        <v>1</v>
      </c>
      <c r="E10" s="106">
        <v>1</v>
      </c>
      <c r="F10" s="199"/>
      <c r="G10" s="200"/>
      <c r="H10" s="108">
        <v>1</v>
      </c>
      <c r="I10" s="199"/>
      <c r="J10" s="200"/>
      <c r="K10" s="20">
        <v>0.92</v>
      </c>
      <c r="L10" s="169"/>
      <c r="M10" s="169"/>
      <c r="N10" s="20">
        <v>0.65</v>
      </c>
      <c r="O10" s="169"/>
      <c r="P10" s="169"/>
      <c r="Q10" s="169"/>
      <c r="R10" s="169"/>
      <c r="S10" s="20">
        <v>0.14000000000000001</v>
      </c>
      <c r="T10" s="169"/>
      <c r="U10" s="20">
        <v>0.85</v>
      </c>
      <c r="V10" s="20">
        <v>0.65</v>
      </c>
      <c r="W10" s="20">
        <v>0.85</v>
      </c>
      <c r="X10" s="20">
        <v>1</v>
      </c>
      <c r="Y10" s="64">
        <f t="shared" si="0"/>
        <v>1.0842857142857141</v>
      </c>
      <c r="Z10" s="301">
        <v>1.0842857142857141</v>
      </c>
    </row>
    <row r="11" spans="1:26" s="12" customFormat="1" ht="25.5" x14ac:dyDescent="0.25">
      <c r="A11" s="3">
        <v>4</v>
      </c>
      <c r="B11" s="3" t="s">
        <v>224</v>
      </c>
      <c r="C11" s="170" t="s">
        <v>228</v>
      </c>
      <c r="D11" s="105">
        <v>1</v>
      </c>
      <c r="E11" s="106">
        <v>1</v>
      </c>
      <c r="F11" s="106">
        <v>1</v>
      </c>
      <c r="G11" s="201"/>
      <c r="H11" s="106">
        <v>1</v>
      </c>
      <c r="I11" s="106">
        <v>1</v>
      </c>
      <c r="J11" s="201"/>
      <c r="K11" s="20">
        <v>0.95</v>
      </c>
      <c r="L11" s="20">
        <v>0.91</v>
      </c>
      <c r="M11" s="171"/>
      <c r="N11" s="20">
        <v>9.2999999999999999E-2</v>
      </c>
      <c r="O11" s="20">
        <v>0.44040000000000001</v>
      </c>
      <c r="P11" s="20">
        <v>0.4</v>
      </c>
      <c r="Q11" s="20">
        <v>0.35</v>
      </c>
      <c r="R11" s="20">
        <v>0.56000000000000005</v>
      </c>
      <c r="S11" s="20">
        <v>0.183</v>
      </c>
      <c r="T11" s="20">
        <v>0.14499999999999999</v>
      </c>
      <c r="U11" s="20">
        <v>0.35</v>
      </c>
      <c r="V11" s="20">
        <v>0.35</v>
      </c>
      <c r="W11" s="20">
        <v>0.1</v>
      </c>
      <c r="X11" s="20">
        <v>0</v>
      </c>
      <c r="Y11" s="64">
        <f t="shared" si="0"/>
        <v>0.43414285714285722</v>
      </c>
      <c r="Z11" s="301">
        <v>0.43414285714285722</v>
      </c>
    </row>
    <row r="12" spans="1:26" s="12" customFormat="1" ht="25.5" x14ac:dyDescent="0.25">
      <c r="A12" s="3">
        <v>5</v>
      </c>
      <c r="B12" s="3" t="s">
        <v>224</v>
      </c>
      <c r="C12" s="170" t="s">
        <v>229</v>
      </c>
      <c r="D12" s="105">
        <v>1</v>
      </c>
      <c r="E12" s="106">
        <v>1</v>
      </c>
      <c r="F12" s="106">
        <v>1</v>
      </c>
      <c r="G12" s="201"/>
      <c r="H12" s="106">
        <v>1</v>
      </c>
      <c r="I12" s="106">
        <v>1</v>
      </c>
      <c r="J12" s="201"/>
      <c r="K12" s="20">
        <v>0.96</v>
      </c>
      <c r="L12" s="20">
        <v>0.93</v>
      </c>
      <c r="M12" s="171"/>
      <c r="N12" s="20">
        <v>0.3</v>
      </c>
      <c r="O12" s="20">
        <v>0.44950000000000001</v>
      </c>
      <c r="P12" s="20">
        <v>0.38</v>
      </c>
      <c r="Q12" s="20">
        <v>0.28999999999999998</v>
      </c>
      <c r="R12" s="20">
        <v>0.55000000000000004</v>
      </c>
      <c r="S12" s="20">
        <v>0.24</v>
      </c>
      <c r="T12" s="20">
        <v>0.24</v>
      </c>
      <c r="U12" s="20">
        <v>1</v>
      </c>
      <c r="V12" s="20">
        <v>0.38</v>
      </c>
      <c r="W12" s="20">
        <v>0.53</v>
      </c>
      <c r="X12" s="20">
        <v>0</v>
      </c>
      <c r="Y12" s="64">
        <f t="shared" si="0"/>
        <v>0.73071428571428576</v>
      </c>
      <c r="Z12" s="301">
        <v>0.73071428571428576</v>
      </c>
    </row>
    <row r="13" spans="1:26" s="12" customFormat="1" ht="25.5" x14ac:dyDescent="0.25">
      <c r="A13" s="3">
        <v>1</v>
      </c>
      <c r="B13" s="3" t="s">
        <v>224</v>
      </c>
      <c r="C13" s="170" t="s">
        <v>230</v>
      </c>
      <c r="D13" s="105">
        <v>1</v>
      </c>
      <c r="E13" s="106">
        <v>1</v>
      </c>
      <c r="F13" s="106">
        <v>1</v>
      </c>
      <c r="G13" s="201"/>
      <c r="H13" s="106">
        <v>1</v>
      </c>
      <c r="I13" s="106">
        <v>1</v>
      </c>
      <c r="J13" s="201"/>
      <c r="K13" s="20">
        <v>1</v>
      </c>
      <c r="L13" s="20">
        <v>1</v>
      </c>
      <c r="M13" s="171"/>
      <c r="N13" s="20">
        <v>0.53</v>
      </c>
      <c r="O13" s="20">
        <v>0.55959999999999999</v>
      </c>
      <c r="P13" s="20">
        <v>0.48</v>
      </c>
      <c r="Q13" s="20">
        <v>0.74</v>
      </c>
      <c r="R13" s="20">
        <v>0.59</v>
      </c>
      <c r="S13" s="20">
        <v>0.46500000000000002</v>
      </c>
      <c r="T13" s="20">
        <v>0.6</v>
      </c>
      <c r="U13" s="20">
        <v>0.55000000000000004</v>
      </c>
      <c r="V13" s="20">
        <v>0.65</v>
      </c>
      <c r="W13" s="20">
        <v>1</v>
      </c>
      <c r="X13" s="20">
        <v>1</v>
      </c>
      <c r="Y13" s="64">
        <f t="shared" si="0"/>
        <v>1.1132142857142857</v>
      </c>
      <c r="Z13" s="301">
        <v>1.1132142857142857</v>
      </c>
    </row>
    <row r="14" spans="1:26" s="12" customFormat="1" ht="25.5" x14ac:dyDescent="0.25">
      <c r="A14" s="3">
        <v>7</v>
      </c>
      <c r="B14" s="3" t="s">
        <v>224</v>
      </c>
      <c r="C14" s="90" t="s">
        <v>231</v>
      </c>
      <c r="D14" s="105">
        <v>1</v>
      </c>
      <c r="E14" s="202">
        <v>1</v>
      </c>
      <c r="F14" s="203">
        <v>1</v>
      </c>
      <c r="G14" s="203">
        <v>1</v>
      </c>
      <c r="H14" s="202">
        <v>1</v>
      </c>
      <c r="I14" s="203">
        <v>1</v>
      </c>
      <c r="J14" s="142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0.55959999999999999</v>
      </c>
      <c r="P14" s="20">
        <v>0.55000000000000004</v>
      </c>
      <c r="Q14" s="20">
        <v>0.57999999999999996</v>
      </c>
      <c r="R14" s="20">
        <v>0.86</v>
      </c>
      <c r="S14" s="20">
        <v>0.443</v>
      </c>
      <c r="T14" s="20">
        <v>0.1</v>
      </c>
      <c r="U14" s="20">
        <v>0.8</v>
      </c>
      <c r="V14" s="20">
        <v>0.8</v>
      </c>
      <c r="W14" s="20">
        <v>0.5</v>
      </c>
      <c r="X14" s="20">
        <v>1</v>
      </c>
      <c r="Y14" s="64">
        <f t="shared" si="0"/>
        <v>1.1877857142857144</v>
      </c>
      <c r="Z14" s="301">
        <v>1.1877857142857144</v>
      </c>
    </row>
    <row r="15" spans="1:26" s="12" customFormat="1" ht="25.5" x14ac:dyDescent="0.25">
      <c r="A15" s="3">
        <v>8</v>
      </c>
      <c r="B15" s="3" t="s">
        <v>224</v>
      </c>
      <c r="C15" s="90" t="s">
        <v>232</v>
      </c>
      <c r="D15" s="105">
        <v>1</v>
      </c>
      <c r="E15" s="202">
        <v>1</v>
      </c>
      <c r="F15" s="203">
        <v>1</v>
      </c>
      <c r="G15" s="142">
        <v>1</v>
      </c>
      <c r="H15" s="202">
        <v>1</v>
      </c>
      <c r="I15" s="203">
        <v>1</v>
      </c>
      <c r="J15" s="142">
        <v>1</v>
      </c>
      <c r="K15" s="20">
        <v>1</v>
      </c>
      <c r="L15" s="20">
        <v>0.998</v>
      </c>
      <c r="M15" s="20">
        <v>0.998</v>
      </c>
      <c r="N15" s="20">
        <v>0.75</v>
      </c>
      <c r="O15" s="20">
        <v>0.91700000000000004</v>
      </c>
      <c r="P15" s="20">
        <v>0.73</v>
      </c>
      <c r="Q15" s="20">
        <v>0.88</v>
      </c>
      <c r="R15" s="20">
        <v>0.98499999999999999</v>
      </c>
      <c r="S15" s="20">
        <v>0.86099999999999999</v>
      </c>
      <c r="T15" s="20">
        <v>0.5</v>
      </c>
      <c r="U15" s="20">
        <v>0.85</v>
      </c>
      <c r="V15" s="20">
        <v>1</v>
      </c>
      <c r="W15" s="20">
        <v>1</v>
      </c>
      <c r="X15" s="20">
        <v>1</v>
      </c>
      <c r="Y15" s="64">
        <f t="shared" si="0"/>
        <v>1.3845000000000001</v>
      </c>
      <c r="Z15" s="301">
        <v>1.3845000000000001</v>
      </c>
    </row>
    <row r="16" spans="1:26" s="12" customFormat="1" ht="25.5" x14ac:dyDescent="0.25">
      <c r="A16" s="3">
        <v>9</v>
      </c>
      <c r="B16" s="3" t="s">
        <v>224</v>
      </c>
      <c r="C16" s="90" t="s">
        <v>233</v>
      </c>
      <c r="D16" s="105">
        <v>1</v>
      </c>
      <c r="E16" s="202">
        <v>1</v>
      </c>
      <c r="F16" s="203">
        <v>1</v>
      </c>
      <c r="G16" s="142">
        <v>1</v>
      </c>
      <c r="H16" s="202">
        <v>1</v>
      </c>
      <c r="I16" s="203">
        <v>1</v>
      </c>
      <c r="J16" s="142">
        <v>1</v>
      </c>
      <c r="K16" s="20">
        <v>0.97799999999999998</v>
      </c>
      <c r="L16" s="20">
        <v>0.97399999999999998</v>
      </c>
      <c r="M16" s="20">
        <v>1</v>
      </c>
      <c r="N16" s="20">
        <v>0.7</v>
      </c>
      <c r="O16" s="20">
        <v>0.97199999999999998</v>
      </c>
      <c r="P16" s="20">
        <v>0.65</v>
      </c>
      <c r="Q16" s="20">
        <v>0.72</v>
      </c>
      <c r="R16" s="20">
        <v>0.91</v>
      </c>
      <c r="S16" s="20">
        <v>0.6</v>
      </c>
      <c r="T16" s="20">
        <v>0.5</v>
      </c>
      <c r="U16" s="20">
        <v>0.88</v>
      </c>
      <c r="V16" s="20">
        <v>0.6</v>
      </c>
      <c r="W16" s="20">
        <v>1</v>
      </c>
      <c r="X16" s="20">
        <v>1</v>
      </c>
      <c r="Y16" s="64">
        <f t="shared" si="0"/>
        <v>1.233857142857143</v>
      </c>
      <c r="Z16" s="301">
        <v>1.233857142857143</v>
      </c>
    </row>
    <row r="17" spans="1:26" s="12" customFormat="1" ht="25.5" x14ac:dyDescent="0.25">
      <c r="A17" s="3">
        <v>10</v>
      </c>
      <c r="B17" s="3" t="s">
        <v>224</v>
      </c>
      <c r="C17" s="90" t="s">
        <v>234</v>
      </c>
      <c r="D17" s="105">
        <v>1</v>
      </c>
      <c r="E17" s="202">
        <v>1</v>
      </c>
      <c r="F17" s="203">
        <v>1</v>
      </c>
      <c r="G17" s="142">
        <v>1</v>
      </c>
      <c r="H17" s="202">
        <v>1</v>
      </c>
      <c r="I17" s="203">
        <v>1</v>
      </c>
      <c r="J17" s="142">
        <v>1</v>
      </c>
      <c r="K17" s="20">
        <v>1</v>
      </c>
      <c r="L17" s="20">
        <v>1</v>
      </c>
      <c r="M17" s="20">
        <v>1</v>
      </c>
      <c r="N17" s="20">
        <v>0.5</v>
      </c>
      <c r="O17" s="20">
        <v>0.82499999999999996</v>
      </c>
      <c r="P17" s="20">
        <v>0.6</v>
      </c>
      <c r="Q17" s="20">
        <v>0.72</v>
      </c>
      <c r="R17" s="20">
        <v>0.66</v>
      </c>
      <c r="S17" s="20">
        <v>0.62</v>
      </c>
      <c r="T17" s="20">
        <v>0.47499999999999998</v>
      </c>
      <c r="U17" s="20">
        <v>0.88</v>
      </c>
      <c r="V17" s="20">
        <v>0.1</v>
      </c>
      <c r="W17" s="20">
        <v>0.57699999999999996</v>
      </c>
      <c r="X17" s="20">
        <v>1</v>
      </c>
      <c r="Y17" s="64">
        <f t="shared" si="0"/>
        <v>1.0022142857142855</v>
      </c>
      <c r="Z17" s="301">
        <v>1.0022142857142855</v>
      </c>
    </row>
    <row r="18" spans="1:26" s="12" customFormat="1" ht="25.5" x14ac:dyDescent="0.25">
      <c r="A18" s="3">
        <v>11</v>
      </c>
      <c r="B18" s="3" t="s">
        <v>224</v>
      </c>
      <c r="C18" s="90" t="s">
        <v>235</v>
      </c>
      <c r="D18" s="105">
        <v>1</v>
      </c>
      <c r="E18" s="202">
        <v>1</v>
      </c>
      <c r="F18" s="203">
        <v>1</v>
      </c>
      <c r="G18" s="142">
        <v>1</v>
      </c>
      <c r="H18" s="202">
        <v>1</v>
      </c>
      <c r="I18" s="203">
        <v>1</v>
      </c>
      <c r="J18" s="142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0.71499999999999997</v>
      </c>
      <c r="P18" s="20">
        <v>0.4</v>
      </c>
      <c r="Q18" s="20">
        <v>0.44</v>
      </c>
      <c r="R18" s="20">
        <v>0.87</v>
      </c>
      <c r="S18" s="20">
        <v>0.69</v>
      </c>
      <c r="T18" s="20">
        <v>0.6</v>
      </c>
      <c r="U18" s="20">
        <v>0.3</v>
      </c>
      <c r="V18" s="20">
        <v>0.35</v>
      </c>
      <c r="W18" s="20">
        <v>0.5</v>
      </c>
      <c r="X18" s="20">
        <v>1</v>
      </c>
      <c r="Y18" s="64">
        <f t="shared" si="0"/>
        <v>1.0371428571428571</v>
      </c>
      <c r="Z18" s="301">
        <v>1.0371428571428571</v>
      </c>
    </row>
    <row r="19" spans="1:26" s="12" customFormat="1" ht="25.5" x14ac:dyDescent="0.25">
      <c r="A19" s="3">
        <v>12</v>
      </c>
      <c r="B19" s="3" t="s">
        <v>224</v>
      </c>
      <c r="C19" s="90" t="s">
        <v>236</v>
      </c>
      <c r="D19" s="105">
        <v>1</v>
      </c>
      <c r="E19" s="202">
        <v>1</v>
      </c>
      <c r="F19" s="203">
        <v>1</v>
      </c>
      <c r="G19" s="142">
        <v>1</v>
      </c>
      <c r="H19" s="202">
        <v>1</v>
      </c>
      <c r="I19" s="203">
        <v>1</v>
      </c>
      <c r="J19" s="142">
        <v>1</v>
      </c>
      <c r="K19" s="20">
        <v>0.997</v>
      </c>
      <c r="L19" s="20">
        <v>0.98</v>
      </c>
      <c r="M19" s="20">
        <v>0.99</v>
      </c>
      <c r="N19" s="20">
        <v>0.32</v>
      </c>
      <c r="O19" s="20">
        <v>0.59630000000000005</v>
      </c>
      <c r="P19" s="20">
        <v>0.75</v>
      </c>
      <c r="Q19" s="20">
        <v>0.68</v>
      </c>
      <c r="R19" s="20">
        <v>0.72</v>
      </c>
      <c r="S19" s="20">
        <v>1</v>
      </c>
      <c r="T19" s="20">
        <v>0.72</v>
      </c>
      <c r="U19" s="20">
        <v>0.8</v>
      </c>
      <c r="V19" s="20">
        <v>0.6</v>
      </c>
      <c r="W19" s="20">
        <v>0.44400000000000001</v>
      </c>
      <c r="X19" s="20">
        <v>1</v>
      </c>
      <c r="Y19" s="64">
        <f t="shared" si="0"/>
        <v>1.1059285714285716</v>
      </c>
      <c r="Z19" s="301">
        <v>1.1059285714285716</v>
      </c>
    </row>
    <row r="20" spans="1:26" s="12" customFormat="1" ht="30" x14ac:dyDescent="0.25">
      <c r="A20" s="3">
        <v>13</v>
      </c>
      <c r="B20" s="3" t="s">
        <v>224</v>
      </c>
      <c r="C20" s="92" t="s">
        <v>294</v>
      </c>
      <c r="D20" s="105">
        <v>11</v>
      </c>
      <c r="E20" s="202">
        <v>1</v>
      </c>
      <c r="F20" s="203">
        <v>1</v>
      </c>
      <c r="G20" s="142">
        <v>1</v>
      </c>
      <c r="H20" s="202">
        <v>1</v>
      </c>
      <c r="I20" s="203">
        <v>1</v>
      </c>
      <c r="J20" s="142">
        <v>1</v>
      </c>
      <c r="K20" s="20">
        <v>1</v>
      </c>
      <c r="L20" s="20">
        <v>1</v>
      </c>
      <c r="M20" s="20">
        <v>1</v>
      </c>
      <c r="N20" s="20">
        <v>0.8</v>
      </c>
      <c r="O20" s="20">
        <v>0.8165</v>
      </c>
      <c r="P20" s="20">
        <v>0.65</v>
      </c>
      <c r="Q20" s="20">
        <v>0.83</v>
      </c>
      <c r="R20" s="20">
        <v>0.64</v>
      </c>
      <c r="S20" s="20">
        <v>1</v>
      </c>
      <c r="T20" s="20">
        <v>0.51</v>
      </c>
      <c r="U20" s="20">
        <v>0.81</v>
      </c>
      <c r="V20" s="20">
        <v>0.47</v>
      </c>
      <c r="W20" s="20">
        <v>0.79100000000000004</v>
      </c>
      <c r="X20" s="20">
        <v>1</v>
      </c>
      <c r="Y20" s="64">
        <f t="shared" si="0"/>
        <v>1.2580714285714287</v>
      </c>
      <c r="Z20" s="301">
        <v>1.2580714285714287</v>
      </c>
    </row>
    <row r="21" spans="1:26" s="12" customFormat="1" ht="25.5" x14ac:dyDescent="0.25">
      <c r="A21" s="3">
        <v>14</v>
      </c>
      <c r="B21" s="3" t="s">
        <v>224</v>
      </c>
      <c r="C21" s="185" t="s">
        <v>237</v>
      </c>
      <c r="D21" s="105">
        <v>1</v>
      </c>
      <c r="E21" s="202">
        <v>1</v>
      </c>
      <c r="F21" s="203">
        <v>1</v>
      </c>
      <c r="G21" s="142">
        <v>1</v>
      </c>
      <c r="H21" s="202">
        <v>1</v>
      </c>
      <c r="I21" s="203">
        <v>1</v>
      </c>
      <c r="J21" s="184"/>
      <c r="K21" s="20">
        <v>1</v>
      </c>
      <c r="L21" s="20">
        <v>1</v>
      </c>
      <c r="M21" s="20">
        <v>1</v>
      </c>
      <c r="N21" s="20">
        <v>0.45</v>
      </c>
      <c r="O21" s="20">
        <v>0.55959999999999999</v>
      </c>
      <c r="P21" s="20">
        <v>0.32</v>
      </c>
      <c r="Q21" s="20">
        <v>0.36</v>
      </c>
      <c r="R21" s="20">
        <v>0.8</v>
      </c>
      <c r="S21" s="20">
        <v>0.56000000000000005</v>
      </c>
      <c r="T21" s="20">
        <v>0.35</v>
      </c>
      <c r="U21" s="20">
        <v>0.7</v>
      </c>
      <c r="V21" s="20">
        <v>0.35</v>
      </c>
      <c r="W21" s="20">
        <v>0.5</v>
      </c>
      <c r="X21" s="20">
        <v>1</v>
      </c>
      <c r="Y21" s="64">
        <f t="shared" si="0"/>
        <v>0.9771428571428572</v>
      </c>
      <c r="Z21" s="301">
        <v>0.89000000000000012</v>
      </c>
    </row>
    <row r="22" spans="1:26" s="12" customFormat="1" ht="25.5" x14ac:dyDescent="0.25">
      <c r="A22" s="3">
        <v>15</v>
      </c>
      <c r="B22" s="3" t="s">
        <v>224</v>
      </c>
      <c r="C22" s="90" t="s">
        <v>238</v>
      </c>
      <c r="D22" s="105">
        <v>1</v>
      </c>
      <c r="E22" s="202">
        <v>1</v>
      </c>
      <c r="F22" s="203">
        <v>1</v>
      </c>
      <c r="G22" s="142">
        <v>1</v>
      </c>
      <c r="H22" s="202">
        <v>1</v>
      </c>
      <c r="I22" s="203">
        <v>1</v>
      </c>
      <c r="J22" s="142">
        <v>1</v>
      </c>
      <c r="K22" s="20">
        <v>1</v>
      </c>
      <c r="L22" s="20">
        <v>1</v>
      </c>
      <c r="M22" s="20">
        <v>1</v>
      </c>
      <c r="N22" s="20">
        <v>0.72</v>
      </c>
      <c r="O22" s="20">
        <v>0.82569999999999999</v>
      </c>
      <c r="P22" s="20">
        <v>0.76</v>
      </c>
      <c r="Q22" s="20">
        <v>0.71</v>
      </c>
      <c r="R22" s="20">
        <v>0.74</v>
      </c>
      <c r="S22" s="20">
        <v>0.78</v>
      </c>
      <c r="T22" s="20">
        <v>0.65</v>
      </c>
      <c r="U22" s="20">
        <v>0.6</v>
      </c>
      <c r="V22" s="20">
        <v>0.6</v>
      </c>
      <c r="W22" s="20">
        <v>0.81</v>
      </c>
      <c r="X22" s="20">
        <v>1</v>
      </c>
      <c r="Y22" s="64">
        <f t="shared" si="0"/>
        <v>1.1807142857142856</v>
      </c>
      <c r="Z22" s="301">
        <v>1.1807142857142856</v>
      </c>
    </row>
    <row r="23" spans="1:26" s="12" customFormat="1" ht="38.25" x14ac:dyDescent="0.25">
      <c r="A23" s="3">
        <v>16</v>
      </c>
      <c r="B23" s="3" t="s">
        <v>224</v>
      </c>
      <c r="C23" s="90" t="s">
        <v>239</v>
      </c>
      <c r="D23" s="105">
        <v>1</v>
      </c>
      <c r="E23" s="202">
        <v>1</v>
      </c>
      <c r="F23" s="203">
        <v>1</v>
      </c>
      <c r="G23" s="142">
        <v>1</v>
      </c>
      <c r="H23" s="202">
        <v>1</v>
      </c>
      <c r="I23" s="203">
        <v>1</v>
      </c>
      <c r="J23" s="142">
        <v>1</v>
      </c>
      <c r="K23" s="20">
        <v>1</v>
      </c>
      <c r="L23" s="20">
        <v>1</v>
      </c>
      <c r="M23" s="20">
        <v>1</v>
      </c>
      <c r="N23" s="20">
        <v>1</v>
      </c>
      <c r="O23" s="20">
        <v>0.70640000000000003</v>
      </c>
      <c r="P23" s="20">
        <v>0.51</v>
      </c>
      <c r="Q23" s="20">
        <v>0.69</v>
      </c>
      <c r="R23" s="20">
        <v>0.78</v>
      </c>
      <c r="S23" s="20">
        <v>0.83</v>
      </c>
      <c r="T23" s="20">
        <v>0.3</v>
      </c>
      <c r="U23" s="20">
        <v>0.83</v>
      </c>
      <c r="V23" s="20">
        <v>0.9</v>
      </c>
      <c r="W23" s="20">
        <v>1</v>
      </c>
      <c r="X23" s="20">
        <v>0</v>
      </c>
      <c r="Y23" s="64">
        <f t="shared" si="0"/>
        <v>1.1914285714285715</v>
      </c>
      <c r="Z23" s="301">
        <v>1.1914285714285715</v>
      </c>
    </row>
    <row r="24" spans="1:26" s="12" customFormat="1" ht="25.5" x14ac:dyDescent="0.25">
      <c r="A24" s="3">
        <v>17</v>
      </c>
      <c r="B24" s="3" t="s">
        <v>224</v>
      </c>
      <c r="C24" s="90" t="s">
        <v>240</v>
      </c>
      <c r="D24" s="105">
        <v>1</v>
      </c>
      <c r="E24" s="202">
        <v>1</v>
      </c>
      <c r="F24" s="203">
        <v>1</v>
      </c>
      <c r="G24" s="142">
        <v>1</v>
      </c>
      <c r="H24" s="202">
        <v>1</v>
      </c>
      <c r="I24" s="203">
        <v>1</v>
      </c>
      <c r="J24" s="142">
        <v>1</v>
      </c>
      <c r="K24" s="20">
        <v>0.97</v>
      </c>
      <c r="L24" s="20">
        <v>0.91200000000000003</v>
      </c>
      <c r="M24" s="20">
        <v>0.96299999999999997</v>
      </c>
      <c r="N24" s="20">
        <v>0.77</v>
      </c>
      <c r="O24" s="20">
        <v>0.68810000000000004</v>
      </c>
      <c r="P24" s="20">
        <v>0.5</v>
      </c>
      <c r="Q24" s="20">
        <v>0.69</v>
      </c>
      <c r="R24" s="20">
        <v>0.84</v>
      </c>
      <c r="S24" s="20">
        <v>0.72989999999999999</v>
      </c>
      <c r="T24" s="20">
        <v>0.28000000000000003</v>
      </c>
      <c r="U24" s="20">
        <v>0.89</v>
      </c>
      <c r="V24" s="20">
        <v>0.81</v>
      </c>
      <c r="W24" s="20">
        <v>0.87</v>
      </c>
      <c r="X24" s="20">
        <v>1</v>
      </c>
      <c r="Y24" s="64">
        <f t="shared" si="0"/>
        <v>1.2942642857142856</v>
      </c>
      <c r="Z24" s="301">
        <v>1.2942642857142856</v>
      </c>
    </row>
    <row r="25" spans="1:26" s="12" customFormat="1" ht="25.5" x14ac:dyDescent="0.25">
      <c r="A25" s="3">
        <v>18</v>
      </c>
      <c r="B25" s="3" t="s">
        <v>224</v>
      </c>
      <c r="C25" s="185" t="s">
        <v>241</v>
      </c>
      <c r="D25" s="105">
        <v>1</v>
      </c>
      <c r="E25" s="202">
        <v>1</v>
      </c>
      <c r="F25" s="203">
        <v>1</v>
      </c>
      <c r="G25" s="142">
        <v>1</v>
      </c>
      <c r="H25" s="202">
        <v>1</v>
      </c>
      <c r="I25" s="203">
        <v>1</v>
      </c>
      <c r="J25" s="184"/>
      <c r="K25" s="20">
        <v>1</v>
      </c>
      <c r="L25" s="20">
        <v>1</v>
      </c>
      <c r="M25" s="20">
        <v>1</v>
      </c>
      <c r="N25" s="20">
        <v>0.6</v>
      </c>
      <c r="O25" s="20">
        <v>0.44090000000000001</v>
      </c>
      <c r="P25" s="20">
        <v>0.41</v>
      </c>
      <c r="Q25" s="20">
        <v>0.42</v>
      </c>
      <c r="R25" s="20">
        <v>0.6</v>
      </c>
      <c r="S25" s="20">
        <v>0.33</v>
      </c>
      <c r="T25" s="20">
        <v>0.41</v>
      </c>
      <c r="U25" s="20">
        <v>0.43</v>
      </c>
      <c r="V25" s="20">
        <v>0.3</v>
      </c>
      <c r="W25" s="20">
        <v>0.35</v>
      </c>
      <c r="X25" s="20">
        <v>1</v>
      </c>
      <c r="Y25" s="64">
        <f t="shared" si="0"/>
        <v>0.85928571428571421</v>
      </c>
      <c r="Z25" s="301">
        <v>0.85928571428571421</v>
      </c>
    </row>
    <row r="26" spans="1:26" s="12" customFormat="1" ht="25.5" x14ac:dyDescent="0.25">
      <c r="A26" s="3">
        <v>19</v>
      </c>
      <c r="B26" s="3" t="s">
        <v>224</v>
      </c>
      <c r="C26" s="90" t="s">
        <v>242</v>
      </c>
      <c r="D26" s="105">
        <v>1</v>
      </c>
      <c r="E26" s="202">
        <v>1</v>
      </c>
      <c r="F26" s="203">
        <v>1</v>
      </c>
      <c r="G26" s="142">
        <v>1</v>
      </c>
      <c r="H26" s="202">
        <v>1</v>
      </c>
      <c r="I26" s="203">
        <v>1</v>
      </c>
      <c r="J26" s="142">
        <v>1</v>
      </c>
      <c r="K26" s="20">
        <v>1</v>
      </c>
      <c r="L26" s="20">
        <v>1</v>
      </c>
      <c r="M26" s="20">
        <v>1</v>
      </c>
      <c r="N26" s="20">
        <v>0.53300000000000003</v>
      </c>
      <c r="O26" s="20">
        <v>0.70640000000000003</v>
      </c>
      <c r="P26" s="20">
        <v>0.54</v>
      </c>
      <c r="Q26" s="20">
        <v>0.56000000000000005</v>
      </c>
      <c r="R26" s="20">
        <v>0.59</v>
      </c>
      <c r="S26" s="20">
        <v>0.58799999999999997</v>
      </c>
      <c r="T26" s="20">
        <v>0.6</v>
      </c>
      <c r="U26" s="20">
        <v>0.7</v>
      </c>
      <c r="V26" s="20">
        <v>1</v>
      </c>
      <c r="W26" s="20">
        <v>1</v>
      </c>
      <c r="X26" s="20">
        <v>1</v>
      </c>
      <c r="Y26" s="64">
        <f t="shared" si="0"/>
        <v>1.2473571428571428</v>
      </c>
      <c r="Z26" s="301">
        <v>1.2473571428571428</v>
      </c>
    </row>
    <row r="27" spans="1:26" s="120" customFormat="1" ht="25.5" x14ac:dyDescent="0.25">
      <c r="A27" s="117">
        <v>20</v>
      </c>
      <c r="B27" s="117" t="s">
        <v>224</v>
      </c>
      <c r="C27" s="118" t="s">
        <v>243</v>
      </c>
      <c r="D27" s="105">
        <v>1</v>
      </c>
      <c r="E27" s="202">
        <v>1</v>
      </c>
      <c r="F27" s="203">
        <v>1</v>
      </c>
      <c r="G27" s="142">
        <v>1</v>
      </c>
      <c r="H27" s="202">
        <v>1</v>
      </c>
      <c r="I27" s="203">
        <v>1</v>
      </c>
      <c r="J27" s="142">
        <v>1</v>
      </c>
      <c r="K27" s="119">
        <v>0.97199999999999998</v>
      </c>
      <c r="L27" s="119">
        <v>0.97899999999999998</v>
      </c>
      <c r="M27" s="119">
        <v>0.996</v>
      </c>
      <c r="N27" s="119">
        <v>0.51</v>
      </c>
      <c r="O27" s="20">
        <v>0.7248</v>
      </c>
      <c r="P27" s="20">
        <v>0.68</v>
      </c>
      <c r="Q27" s="20">
        <v>0.54</v>
      </c>
      <c r="R27" s="20">
        <v>0.72</v>
      </c>
      <c r="S27" s="20">
        <v>0.49399999999999999</v>
      </c>
      <c r="T27" s="20">
        <v>0.51</v>
      </c>
      <c r="U27" s="20">
        <v>0.62</v>
      </c>
      <c r="V27" s="20">
        <v>0.25</v>
      </c>
      <c r="W27" s="20">
        <v>0.43</v>
      </c>
      <c r="X27" s="119">
        <v>1</v>
      </c>
      <c r="Y27" s="64">
        <f t="shared" si="0"/>
        <v>0.91628571428571437</v>
      </c>
      <c r="Z27" s="302">
        <v>0.91628571428571437</v>
      </c>
    </row>
    <row r="28" spans="1:26" s="12" customFormat="1" ht="25.5" x14ac:dyDescent="0.25">
      <c r="A28" s="3">
        <v>21</v>
      </c>
      <c r="B28" s="117" t="s">
        <v>224</v>
      </c>
      <c r="C28" s="90" t="s">
        <v>244</v>
      </c>
      <c r="D28" s="105">
        <v>1</v>
      </c>
      <c r="E28" s="202">
        <v>1</v>
      </c>
      <c r="F28" s="203">
        <v>1</v>
      </c>
      <c r="G28" s="142">
        <v>1</v>
      </c>
      <c r="H28" s="202">
        <v>1</v>
      </c>
      <c r="I28" s="203">
        <v>1</v>
      </c>
      <c r="J28" s="142">
        <v>1</v>
      </c>
      <c r="K28" s="20">
        <v>1</v>
      </c>
      <c r="L28" s="20">
        <v>0.97499999999999998</v>
      </c>
      <c r="M28" s="20">
        <v>1</v>
      </c>
      <c r="N28" s="20">
        <v>0.375</v>
      </c>
      <c r="O28" s="20">
        <v>0.79820000000000002</v>
      </c>
      <c r="P28" s="20">
        <v>0.6</v>
      </c>
      <c r="Q28" s="20">
        <v>0.26</v>
      </c>
      <c r="R28" s="20">
        <v>0.63</v>
      </c>
      <c r="S28" s="20">
        <v>0.37</v>
      </c>
      <c r="T28" s="20">
        <v>0.5</v>
      </c>
      <c r="U28" s="20">
        <v>0.65</v>
      </c>
      <c r="V28" s="20">
        <v>0.4</v>
      </c>
      <c r="W28" s="20">
        <v>1</v>
      </c>
      <c r="X28" s="20">
        <v>1</v>
      </c>
      <c r="Y28" s="64">
        <f t="shared" si="0"/>
        <v>1.0274999999999999</v>
      </c>
      <c r="Z28" s="301">
        <v>1.0274999999999999</v>
      </c>
    </row>
    <row r="29" spans="1:26" s="12" customFormat="1" ht="25.5" x14ac:dyDescent="0.25">
      <c r="A29" s="3">
        <v>22</v>
      </c>
      <c r="B29" s="3" t="s">
        <v>224</v>
      </c>
      <c r="C29" s="90" t="s">
        <v>245</v>
      </c>
      <c r="D29" s="105">
        <v>1</v>
      </c>
      <c r="E29" s="202">
        <v>1</v>
      </c>
      <c r="F29" s="203">
        <v>1</v>
      </c>
      <c r="G29" s="142">
        <v>1</v>
      </c>
      <c r="H29" s="202">
        <v>1</v>
      </c>
      <c r="I29" s="203">
        <v>1</v>
      </c>
      <c r="J29" s="142">
        <v>1</v>
      </c>
      <c r="K29" s="20">
        <v>1</v>
      </c>
      <c r="L29" s="20">
        <v>0.9</v>
      </c>
      <c r="M29" s="20">
        <v>1</v>
      </c>
      <c r="N29" s="20">
        <v>0.9</v>
      </c>
      <c r="O29" s="20">
        <v>0.80730000000000002</v>
      </c>
      <c r="P29" s="20">
        <v>0.8</v>
      </c>
      <c r="Q29" s="20">
        <v>0.93</v>
      </c>
      <c r="R29" s="20">
        <v>0.73</v>
      </c>
      <c r="S29" s="20">
        <v>0.23</v>
      </c>
      <c r="T29" s="20">
        <v>0.9</v>
      </c>
      <c r="U29" s="20">
        <v>0.9</v>
      </c>
      <c r="V29" s="20">
        <v>0.1</v>
      </c>
      <c r="W29" s="20">
        <v>1</v>
      </c>
      <c r="X29" s="20">
        <v>1</v>
      </c>
      <c r="Y29" s="64">
        <f t="shared" si="0"/>
        <v>1.0992857142857142</v>
      </c>
      <c r="Z29" s="301">
        <v>1.0992857142857142</v>
      </c>
    </row>
    <row r="30" spans="1:26" s="12" customFormat="1" ht="25.5" x14ac:dyDescent="0.25">
      <c r="A30" s="3">
        <v>23</v>
      </c>
      <c r="B30" s="3" t="s">
        <v>224</v>
      </c>
      <c r="C30" s="90" t="s">
        <v>246</v>
      </c>
      <c r="D30" s="105">
        <v>1</v>
      </c>
      <c r="E30" s="202">
        <v>1</v>
      </c>
      <c r="F30" s="203">
        <v>1</v>
      </c>
      <c r="G30" s="142">
        <v>1</v>
      </c>
      <c r="H30" s="202">
        <v>1</v>
      </c>
      <c r="I30" s="203">
        <v>1</v>
      </c>
      <c r="J30" s="142">
        <v>1</v>
      </c>
      <c r="K30" s="20">
        <v>0.96199999999999997</v>
      </c>
      <c r="L30" s="20">
        <v>0.96599999999999997</v>
      </c>
      <c r="M30" s="20">
        <v>0.998</v>
      </c>
      <c r="N30" s="20">
        <v>0.92400000000000004</v>
      </c>
      <c r="O30" s="20">
        <v>0.87160000000000004</v>
      </c>
      <c r="P30" s="20">
        <v>0.84</v>
      </c>
      <c r="Q30" s="20">
        <v>0.92</v>
      </c>
      <c r="R30" s="20">
        <v>0.88</v>
      </c>
      <c r="S30" s="20">
        <v>0.80500000000000005</v>
      </c>
      <c r="T30" s="20">
        <v>0.72199999999999998</v>
      </c>
      <c r="U30" s="20">
        <v>0.78300000000000003</v>
      </c>
      <c r="V30" s="20">
        <v>0.85</v>
      </c>
      <c r="W30" s="20">
        <v>0.85</v>
      </c>
      <c r="X30" s="20">
        <v>1</v>
      </c>
      <c r="Y30" s="64">
        <f t="shared" si="0"/>
        <v>1.323</v>
      </c>
      <c r="Z30" s="301">
        <v>1.323</v>
      </c>
    </row>
    <row r="31" spans="1:26" s="12" customFormat="1" ht="25.5" x14ac:dyDescent="0.25">
      <c r="A31" s="3">
        <v>24</v>
      </c>
      <c r="B31" s="3" t="s">
        <v>224</v>
      </c>
      <c r="C31" s="90" t="s">
        <v>247</v>
      </c>
      <c r="D31" s="105">
        <v>1</v>
      </c>
      <c r="E31" s="202">
        <v>1</v>
      </c>
      <c r="F31" s="203">
        <v>1</v>
      </c>
      <c r="G31" s="142">
        <v>1</v>
      </c>
      <c r="H31" s="202">
        <v>1</v>
      </c>
      <c r="I31" s="203">
        <v>1</v>
      </c>
      <c r="J31" s="142">
        <v>1</v>
      </c>
      <c r="K31" s="20">
        <v>0.90500000000000003</v>
      </c>
      <c r="L31" s="20">
        <v>0.88200000000000001</v>
      </c>
      <c r="M31" s="20">
        <v>0.98799999999999999</v>
      </c>
      <c r="N31" s="20">
        <v>0.54300000000000004</v>
      </c>
      <c r="O31" s="20">
        <v>0.65139999999999998</v>
      </c>
      <c r="P31" s="20">
        <v>0.5</v>
      </c>
      <c r="Q31" s="20">
        <v>0.55000000000000004</v>
      </c>
      <c r="R31" s="20">
        <v>0.78</v>
      </c>
      <c r="S31" s="20">
        <v>0.18</v>
      </c>
      <c r="T31" s="20">
        <v>0.54</v>
      </c>
      <c r="U31" s="20">
        <v>0.21</v>
      </c>
      <c r="V31" s="20">
        <v>0.21</v>
      </c>
      <c r="W31" s="20">
        <v>0.54600000000000004</v>
      </c>
      <c r="X31" s="20">
        <v>1</v>
      </c>
      <c r="Y31" s="64">
        <f t="shared" si="0"/>
        <v>0.77014285714285724</v>
      </c>
      <c r="Z31" s="301">
        <v>0.77014285714285724</v>
      </c>
    </row>
    <row r="32" spans="1:26" s="12" customFormat="1" ht="52.5" customHeight="1" x14ac:dyDescent="0.25">
      <c r="A32" s="3">
        <v>25</v>
      </c>
      <c r="B32" s="3" t="s">
        <v>224</v>
      </c>
      <c r="C32" s="90" t="s">
        <v>295</v>
      </c>
      <c r="D32" s="105">
        <v>11</v>
      </c>
      <c r="E32" s="202">
        <v>1</v>
      </c>
      <c r="F32" s="203">
        <v>1</v>
      </c>
      <c r="G32" s="142">
        <v>1</v>
      </c>
      <c r="H32" s="202">
        <v>1</v>
      </c>
      <c r="I32" s="203">
        <v>1</v>
      </c>
      <c r="J32" s="142">
        <v>1</v>
      </c>
      <c r="K32" s="20">
        <v>0.98</v>
      </c>
      <c r="L32" s="20">
        <v>0.94499999999999995</v>
      </c>
      <c r="M32" s="20">
        <v>0.94</v>
      </c>
      <c r="N32" s="20">
        <v>0.73</v>
      </c>
      <c r="O32" s="20">
        <v>0.63300000000000001</v>
      </c>
      <c r="P32" s="20">
        <v>0.62</v>
      </c>
      <c r="Q32" s="20">
        <v>0.69</v>
      </c>
      <c r="R32" s="20">
        <v>0.91</v>
      </c>
      <c r="S32" s="20">
        <v>0.97</v>
      </c>
      <c r="T32" s="20">
        <v>0.5</v>
      </c>
      <c r="U32" s="20">
        <v>0.8</v>
      </c>
      <c r="V32" s="20">
        <v>0.8</v>
      </c>
      <c r="W32" s="20">
        <v>0.65</v>
      </c>
      <c r="X32" s="20">
        <v>1</v>
      </c>
      <c r="Y32" s="64">
        <f t="shared" si="0"/>
        <v>1.2707142857142857</v>
      </c>
      <c r="Z32" s="301">
        <v>1.2707142857142857</v>
      </c>
    </row>
    <row r="33" spans="1:26" s="12" customFormat="1" ht="25.5" x14ac:dyDescent="0.25">
      <c r="A33" s="3">
        <v>26</v>
      </c>
      <c r="B33" s="3" t="s">
        <v>224</v>
      </c>
      <c r="C33" s="90" t="s">
        <v>248</v>
      </c>
      <c r="D33" s="105">
        <v>1</v>
      </c>
      <c r="E33" s="202">
        <v>1</v>
      </c>
      <c r="F33" s="203">
        <v>1</v>
      </c>
      <c r="G33" s="142">
        <v>1</v>
      </c>
      <c r="H33" s="202">
        <v>1</v>
      </c>
      <c r="I33" s="203">
        <v>1</v>
      </c>
      <c r="J33" s="142">
        <v>1</v>
      </c>
      <c r="K33" s="20">
        <v>0.98</v>
      </c>
      <c r="L33" s="20">
        <v>0.96</v>
      </c>
      <c r="M33" s="20">
        <v>0.97</v>
      </c>
      <c r="N33" s="20">
        <v>0.3</v>
      </c>
      <c r="O33" s="20">
        <v>0.77980000000000005</v>
      </c>
      <c r="P33" s="20">
        <v>0.68</v>
      </c>
      <c r="Q33" s="20">
        <v>0.28999999999999998</v>
      </c>
      <c r="R33" s="20">
        <v>0.75</v>
      </c>
      <c r="S33" s="20">
        <v>0.61</v>
      </c>
      <c r="T33" s="20">
        <v>0.42</v>
      </c>
      <c r="U33" s="20">
        <v>0.5</v>
      </c>
      <c r="V33" s="20">
        <v>0.3</v>
      </c>
      <c r="W33" s="20">
        <v>0.5</v>
      </c>
      <c r="X33" s="20">
        <v>1</v>
      </c>
      <c r="Y33" s="64">
        <f t="shared" si="0"/>
        <v>0.8978571428571428</v>
      </c>
      <c r="Z33" s="301">
        <v>0.8978571428571428</v>
      </c>
    </row>
    <row r="34" spans="1:26" s="12" customFormat="1" ht="25.5" x14ac:dyDescent="0.25">
      <c r="A34" s="3">
        <v>27</v>
      </c>
      <c r="B34" s="3" t="s">
        <v>224</v>
      </c>
      <c r="C34" s="90" t="s">
        <v>298</v>
      </c>
      <c r="D34" s="105">
        <v>11</v>
      </c>
      <c r="E34" s="202">
        <v>1</v>
      </c>
      <c r="F34" s="203">
        <v>1</v>
      </c>
      <c r="G34" s="142">
        <v>1</v>
      </c>
      <c r="H34" s="202">
        <v>1</v>
      </c>
      <c r="I34" s="203">
        <v>1</v>
      </c>
      <c r="J34" s="142">
        <v>1</v>
      </c>
      <c r="K34" s="20">
        <v>0.98099999999999998</v>
      </c>
      <c r="L34" s="20">
        <v>0.97599999999999998</v>
      </c>
      <c r="M34" s="20">
        <v>1</v>
      </c>
      <c r="N34" s="20">
        <v>0.75</v>
      </c>
      <c r="O34" s="20">
        <v>0.66969999999999996</v>
      </c>
      <c r="P34" s="20">
        <v>0.63</v>
      </c>
      <c r="Q34" s="20">
        <v>0.63</v>
      </c>
      <c r="R34" s="20">
        <v>0.69</v>
      </c>
      <c r="S34" s="20">
        <v>0.4</v>
      </c>
      <c r="T34" s="20">
        <v>0.5</v>
      </c>
      <c r="U34" s="20">
        <v>0.8</v>
      </c>
      <c r="V34" s="20">
        <v>0.4</v>
      </c>
      <c r="W34" s="20">
        <v>1</v>
      </c>
      <c r="X34" s="20">
        <v>1</v>
      </c>
      <c r="Y34" s="64">
        <f t="shared" si="0"/>
        <v>1.1423571428571426</v>
      </c>
      <c r="Z34" s="301">
        <v>1.1423571428571426</v>
      </c>
    </row>
    <row r="35" spans="1:26" s="12" customFormat="1" ht="25.5" x14ac:dyDescent="0.25">
      <c r="A35" s="3">
        <v>28</v>
      </c>
      <c r="B35" s="3" t="s">
        <v>224</v>
      </c>
      <c r="C35" s="90" t="s">
        <v>249</v>
      </c>
      <c r="D35" s="105">
        <v>1</v>
      </c>
      <c r="E35" s="202">
        <v>1</v>
      </c>
      <c r="F35" s="203">
        <v>1</v>
      </c>
      <c r="G35" s="142">
        <v>1</v>
      </c>
      <c r="H35" s="202">
        <v>1</v>
      </c>
      <c r="I35" s="203">
        <v>1</v>
      </c>
      <c r="J35" s="142">
        <v>1</v>
      </c>
      <c r="K35" s="20">
        <v>0.99099999999999999</v>
      </c>
      <c r="L35" s="20">
        <v>0.98899999999999999</v>
      </c>
      <c r="M35" s="20">
        <v>1</v>
      </c>
      <c r="N35" s="20">
        <v>0.98799999999999999</v>
      </c>
      <c r="O35" s="20">
        <v>0.87160000000000004</v>
      </c>
      <c r="P35" s="20">
        <v>0.75</v>
      </c>
      <c r="Q35" s="20">
        <v>0.64</v>
      </c>
      <c r="R35" s="20">
        <v>0.86</v>
      </c>
      <c r="S35" s="20">
        <v>0.75</v>
      </c>
      <c r="T35" s="20">
        <v>0.65</v>
      </c>
      <c r="U35" s="20">
        <v>0.8</v>
      </c>
      <c r="V35" s="20">
        <v>0.2</v>
      </c>
      <c r="W35" s="20">
        <v>0.995</v>
      </c>
      <c r="X35" s="20">
        <v>1</v>
      </c>
      <c r="Y35" s="64">
        <f t="shared" si="0"/>
        <v>1.2265714285714286</v>
      </c>
      <c r="Z35" s="301">
        <v>1.2265714285714286</v>
      </c>
    </row>
    <row r="36" spans="1:26" s="12" customFormat="1" ht="25.5" x14ac:dyDescent="0.25">
      <c r="A36" s="3">
        <v>29</v>
      </c>
      <c r="B36" s="3" t="s">
        <v>224</v>
      </c>
      <c r="C36" s="90" t="s">
        <v>250</v>
      </c>
      <c r="D36" s="105">
        <v>1</v>
      </c>
      <c r="E36" s="202">
        <v>1</v>
      </c>
      <c r="F36" s="203">
        <v>1</v>
      </c>
      <c r="G36" s="142">
        <v>1</v>
      </c>
      <c r="H36" s="202">
        <v>1</v>
      </c>
      <c r="I36" s="203">
        <v>1</v>
      </c>
      <c r="J36" s="142">
        <v>1</v>
      </c>
      <c r="K36" s="20">
        <v>0.93</v>
      </c>
      <c r="L36" s="20">
        <v>0.95</v>
      </c>
      <c r="M36" s="20">
        <v>0.99299999999999999</v>
      </c>
      <c r="N36" s="20">
        <v>0.7</v>
      </c>
      <c r="O36" s="20">
        <v>0.55959999999999999</v>
      </c>
      <c r="P36" s="20">
        <v>0.57999999999999996</v>
      </c>
      <c r="Q36" s="20">
        <v>0.61</v>
      </c>
      <c r="R36" s="20">
        <v>0.6</v>
      </c>
      <c r="S36" s="20">
        <v>1</v>
      </c>
      <c r="T36" s="20">
        <v>0.5</v>
      </c>
      <c r="U36" s="20">
        <v>0.42299999999999999</v>
      </c>
      <c r="V36" s="20">
        <v>0.3</v>
      </c>
      <c r="W36" s="20">
        <v>1</v>
      </c>
      <c r="X36" s="20">
        <v>1</v>
      </c>
      <c r="Y36" s="64">
        <f t="shared" si="0"/>
        <v>1.1470714285714285</v>
      </c>
      <c r="Z36" s="301">
        <v>1.1470714285714285</v>
      </c>
    </row>
    <row r="37" spans="1:26" s="12" customFormat="1" ht="25.5" x14ac:dyDescent="0.25">
      <c r="A37" s="3">
        <v>30</v>
      </c>
      <c r="B37" s="3" t="s">
        <v>224</v>
      </c>
      <c r="C37" s="90" t="s">
        <v>251</v>
      </c>
      <c r="D37" s="105">
        <v>1</v>
      </c>
      <c r="E37" s="202">
        <v>1</v>
      </c>
      <c r="F37" s="203">
        <v>1</v>
      </c>
      <c r="G37" s="142">
        <v>1</v>
      </c>
      <c r="H37" s="202">
        <v>1</v>
      </c>
      <c r="I37" s="203">
        <v>1</v>
      </c>
      <c r="J37" s="142">
        <v>1</v>
      </c>
      <c r="K37" s="20">
        <v>1</v>
      </c>
      <c r="L37" s="20">
        <v>0.98</v>
      </c>
      <c r="M37" s="20">
        <v>0.99</v>
      </c>
      <c r="N37" s="20">
        <v>0.7</v>
      </c>
      <c r="O37" s="20">
        <v>0.76149999999999995</v>
      </c>
      <c r="P37" s="20">
        <v>0.55000000000000004</v>
      </c>
      <c r="Q37" s="20">
        <v>0.41</v>
      </c>
      <c r="R37" s="20">
        <v>0.74</v>
      </c>
      <c r="S37" s="20">
        <v>0.84</v>
      </c>
      <c r="T37" s="20">
        <v>0.6</v>
      </c>
      <c r="U37" s="20">
        <v>0.77</v>
      </c>
      <c r="V37" s="20">
        <v>0.77</v>
      </c>
      <c r="W37" s="20">
        <v>0.75</v>
      </c>
      <c r="X37" s="20">
        <v>1</v>
      </c>
      <c r="Y37" s="64">
        <f t="shared" si="0"/>
        <v>1.2492857142857143</v>
      </c>
      <c r="Z37" s="301">
        <v>1.2492857142857143</v>
      </c>
    </row>
    <row r="38" spans="1:26" s="12" customFormat="1" ht="25.5" x14ac:dyDescent="0.25">
      <c r="A38" s="3">
        <v>31</v>
      </c>
      <c r="B38" s="3" t="s">
        <v>224</v>
      </c>
      <c r="C38" s="90" t="s">
        <v>252</v>
      </c>
      <c r="D38" s="105">
        <v>1</v>
      </c>
      <c r="E38" s="202">
        <v>1</v>
      </c>
      <c r="F38" s="203">
        <v>1</v>
      </c>
      <c r="G38" s="142">
        <v>1</v>
      </c>
      <c r="H38" s="202">
        <v>1</v>
      </c>
      <c r="I38" s="203">
        <v>1</v>
      </c>
      <c r="J38" s="142">
        <v>1</v>
      </c>
      <c r="K38" s="20">
        <v>1</v>
      </c>
      <c r="L38" s="20">
        <v>1</v>
      </c>
      <c r="M38" s="20">
        <v>1</v>
      </c>
      <c r="N38" s="20">
        <v>1</v>
      </c>
      <c r="O38" s="20">
        <v>0.7339</v>
      </c>
      <c r="P38" s="20">
        <v>0.82</v>
      </c>
      <c r="Q38" s="20">
        <v>0.51</v>
      </c>
      <c r="R38" s="20">
        <v>0.86</v>
      </c>
      <c r="S38" s="20">
        <v>0.46500000000000002</v>
      </c>
      <c r="T38" s="20">
        <v>0.5</v>
      </c>
      <c r="U38" s="20">
        <v>0.4</v>
      </c>
      <c r="V38" s="20">
        <v>0.4</v>
      </c>
      <c r="W38" s="20">
        <v>0.89200000000000002</v>
      </c>
      <c r="X38" s="20">
        <v>1</v>
      </c>
      <c r="Y38" s="64">
        <f t="shared" si="0"/>
        <v>1.1050714285714287</v>
      </c>
      <c r="Z38" s="301">
        <v>1.1050714285714287</v>
      </c>
    </row>
    <row r="39" spans="1:26" s="12" customFormat="1" ht="25.5" x14ac:dyDescent="0.25">
      <c r="A39" s="3">
        <v>32</v>
      </c>
      <c r="B39" s="3" t="s">
        <v>224</v>
      </c>
      <c r="C39" s="90" t="s">
        <v>253</v>
      </c>
      <c r="D39" s="105">
        <v>1</v>
      </c>
      <c r="E39" s="202">
        <v>1</v>
      </c>
      <c r="F39" s="203">
        <v>1</v>
      </c>
      <c r="G39" s="142">
        <v>1</v>
      </c>
      <c r="H39" s="202">
        <v>1</v>
      </c>
      <c r="I39" s="203">
        <v>1</v>
      </c>
      <c r="J39" s="142">
        <v>1</v>
      </c>
      <c r="K39" s="20">
        <v>0.94</v>
      </c>
      <c r="L39" s="20">
        <v>0.93</v>
      </c>
      <c r="M39" s="20">
        <v>0.98</v>
      </c>
      <c r="N39" s="20">
        <v>0.64800000000000002</v>
      </c>
      <c r="O39" s="20">
        <v>0.77980000000000005</v>
      </c>
      <c r="P39" s="20">
        <v>0.85</v>
      </c>
      <c r="Q39" s="20">
        <v>0.71</v>
      </c>
      <c r="R39" s="20">
        <v>0.64500000000000002</v>
      </c>
      <c r="S39" s="20">
        <v>0.52800000000000002</v>
      </c>
      <c r="T39" s="20">
        <v>0.55600000000000005</v>
      </c>
      <c r="U39" s="20">
        <v>0.93500000000000005</v>
      </c>
      <c r="V39" s="20">
        <v>0.22500000000000001</v>
      </c>
      <c r="W39" s="20">
        <v>1</v>
      </c>
      <c r="X39" s="20">
        <v>1</v>
      </c>
      <c r="Y39" s="64">
        <f t="shared" si="0"/>
        <v>1.1305714285714286</v>
      </c>
      <c r="Z39" s="301">
        <v>1.1305714285714286</v>
      </c>
    </row>
    <row r="40" spans="1:26" s="12" customFormat="1" ht="25.5" x14ac:dyDescent="0.25">
      <c r="A40" s="3">
        <v>33</v>
      </c>
      <c r="B40" s="3" t="s">
        <v>224</v>
      </c>
      <c r="C40" s="90" t="s">
        <v>254</v>
      </c>
      <c r="D40" s="105">
        <v>1</v>
      </c>
      <c r="E40" s="202">
        <v>1</v>
      </c>
      <c r="F40" s="203">
        <v>1</v>
      </c>
      <c r="G40" s="142">
        <v>1</v>
      </c>
      <c r="H40" s="202">
        <v>1</v>
      </c>
      <c r="I40" s="203">
        <v>1</v>
      </c>
      <c r="J40" s="142">
        <v>1</v>
      </c>
      <c r="K40" s="20">
        <v>1</v>
      </c>
      <c r="L40" s="20">
        <v>1</v>
      </c>
      <c r="M40" s="20">
        <v>1</v>
      </c>
      <c r="N40" s="20">
        <v>0.6</v>
      </c>
      <c r="O40" s="20">
        <v>0.86240000000000006</v>
      </c>
      <c r="P40" s="20">
        <v>0.62</v>
      </c>
      <c r="Q40" s="20">
        <v>0.47</v>
      </c>
      <c r="R40" s="20">
        <v>0.62</v>
      </c>
      <c r="S40" s="20">
        <v>0.55000000000000004</v>
      </c>
      <c r="T40" s="20">
        <v>0.7</v>
      </c>
      <c r="U40" s="20">
        <v>0.45</v>
      </c>
      <c r="V40" s="20">
        <v>0.3</v>
      </c>
      <c r="W40" s="20">
        <v>0.25</v>
      </c>
      <c r="X40" s="20">
        <v>1</v>
      </c>
      <c r="Y40" s="64">
        <f t="shared" si="0"/>
        <v>0.88928571428571423</v>
      </c>
      <c r="Z40" s="301">
        <v>0.88928571428571423</v>
      </c>
    </row>
    <row r="41" spans="1:26" s="12" customFormat="1" ht="25.5" x14ac:dyDescent="0.25">
      <c r="A41" s="3">
        <v>34</v>
      </c>
      <c r="B41" s="3" t="s">
        <v>224</v>
      </c>
      <c r="C41" s="90" t="s">
        <v>255</v>
      </c>
      <c r="D41" s="105">
        <v>1</v>
      </c>
      <c r="E41" s="202">
        <v>1</v>
      </c>
      <c r="F41" s="203">
        <v>1</v>
      </c>
      <c r="G41" s="142">
        <v>1</v>
      </c>
      <c r="H41" s="202">
        <v>1</v>
      </c>
      <c r="I41" s="203">
        <v>1</v>
      </c>
      <c r="J41" s="142">
        <v>1</v>
      </c>
      <c r="K41" s="20">
        <v>1</v>
      </c>
      <c r="L41" s="20">
        <v>1</v>
      </c>
      <c r="M41" s="20">
        <v>1</v>
      </c>
      <c r="N41" s="20">
        <v>0.31</v>
      </c>
      <c r="O41" s="20">
        <v>0.62390000000000001</v>
      </c>
      <c r="P41" s="20">
        <v>0.54</v>
      </c>
      <c r="Q41" s="20">
        <v>0.43</v>
      </c>
      <c r="R41" s="20">
        <v>0.71</v>
      </c>
      <c r="S41" s="20">
        <v>0.26600000000000001</v>
      </c>
      <c r="T41" s="20">
        <v>0.5</v>
      </c>
      <c r="U41" s="20">
        <v>0.5</v>
      </c>
      <c r="V41" s="20">
        <v>0.5</v>
      </c>
      <c r="W41" s="20">
        <v>0.38600000000000001</v>
      </c>
      <c r="X41" s="20">
        <v>1</v>
      </c>
      <c r="Y41" s="64">
        <f t="shared" si="0"/>
        <v>0.84900000000000009</v>
      </c>
      <c r="Z41" s="301">
        <v>0.84900000000000009</v>
      </c>
    </row>
    <row r="42" spans="1:26" s="12" customFormat="1" ht="25.5" x14ac:dyDescent="0.25">
      <c r="A42" s="3">
        <v>35</v>
      </c>
      <c r="B42" s="3" t="s">
        <v>224</v>
      </c>
      <c r="C42" s="90" t="s">
        <v>256</v>
      </c>
      <c r="D42" s="105">
        <v>1</v>
      </c>
      <c r="E42" s="202">
        <v>1</v>
      </c>
      <c r="F42" s="203">
        <v>1</v>
      </c>
      <c r="G42" s="142">
        <v>1</v>
      </c>
      <c r="H42" s="202">
        <v>1</v>
      </c>
      <c r="I42" s="203">
        <v>1</v>
      </c>
      <c r="J42" s="142">
        <v>1</v>
      </c>
      <c r="K42" s="20">
        <v>1</v>
      </c>
      <c r="L42" s="20">
        <v>0.99</v>
      </c>
      <c r="M42" s="20">
        <v>1</v>
      </c>
      <c r="N42" s="20">
        <v>0.42</v>
      </c>
      <c r="O42" s="20">
        <v>0.47710000000000002</v>
      </c>
      <c r="P42" s="20">
        <v>0.72</v>
      </c>
      <c r="Q42" s="20">
        <v>0.66</v>
      </c>
      <c r="R42" s="20">
        <v>0.73</v>
      </c>
      <c r="S42" s="20">
        <v>0.56000000000000005</v>
      </c>
      <c r="T42" s="20">
        <v>0.34</v>
      </c>
      <c r="U42" s="20">
        <v>4.8000000000000001E-2</v>
      </c>
      <c r="V42" s="20">
        <v>0.2</v>
      </c>
      <c r="W42" s="20">
        <v>1</v>
      </c>
      <c r="X42" s="20">
        <v>1</v>
      </c>
      <c r="Y42" s="64">
        <f t="shared" si="0"/>
        <v>0.90599999999999992</v>
      </c>
      <c r="Z42" s="301">
        <v>0.90599999999999992</v>
      </c>
    </row>
    <row r="43" spans="1:26" s="12" customFormat="1" ht="25.5" x14ac:dyDescent="0.25">
      <c r="A43" s="3">
        <v>36</v>
      </c>
      <c r="B43" s="3" t="s">
        <v>224</v>
      </c>
      <c r="C43" s="90" t="s">
        <v>257</v>
      </c>
      <c r="D43" s="105">
        <v>1</v>
      </c>
      <c r="E43" s="202">
        <v>1</v>
      </c>
      <c r="F43" s="203">
        <v>1</v>
      </c>
      <c r="G43" s="142">
        <v>1</v>
      </c>
      <c r="H43" s="202">
        <v>1</v>
      </c>
      <c r="I43" s="203">
        <v>1</v>
      </c>
      <c r="J43" s="142">
        <v>1</v>
      </c>
      <c r="K43" s="20">
        <v>0.98</v>
      </c>
      <c r="L43" s="20">
        <v>0.98</v>
      </c>
      <c r="M43" s="20">
        <v>0.98</v>
      </c>
      <c r="N43" s="20">
        <v>0.91</v>
      </c>
      <c r="O43" s="20">
        <v>0.46789999999999998</v>
      </c>
      <c r="P43" s="20">
        <v>0.55000000000000004</v>
      </c>
      <c r="Q43" s="20">
        <v>0.43</v>
      </c>
      <c r="R43" s="20">
        <v>0.54</v>
      </c>
      <c r="S43" s="20">
        <v>0.55100000000000005</v>
      </c>
      <c r="T43" s="20">
        <v>0.35</v>
      </c>
      <c r="U43" s="20">
        <v>0.7</v>
      </c>
      <c r="V43" s="20">
        <v>0.5</v>
      </c>
      <c r="W43" s="20">
        <v>0.62</v>
      </c>
      <c r="X43" s="20">
        <v>1</v>
      </c>
      <c r="Y43" s="64">
        <f t="shared" si="0"/>
        <v>1.1273571428571429</v>
      </c>
      <c r="Z43" s="301">
        <v>1.1273571428571429</v>
      </c>
    </row>
    <row r="44" spans="1:26" s="12" customFormat="1" ht="25.5" x14ac:dyDescent="0.25">
      <c r="A44" s="3">
        <v>37</v>
      </c>
      <c r="B44" s="3" t="s">
        <v>224</v>
      </c>
      <c r="C44" s="90" t="s">
        <v>258</v>
      </c>
      <c r="D44" s="105">
        <v>1</v>
      </c>
      <c r="E44" s="202">
        <v>1</v>
      </c>
      <c r="F44" s="203">
        <v>1</v>
      </c>
      <c r="G44" s="142">
        <v>1</v>
      </c>
      <c r="H44" s="202">
        <v>1</v>
      </c>
      <c r="I44" s="203">
        <v>1</v>
      </c>
      <c r="J44" s="142">
        <v>1</v>
      </c>
      <c r="K44" s="20">
        <v>0.95</v>
      </c>
      <c r="L44" s="20">
        <v>0.879</v>
      </c>
      <c r="M44" s="20">
        <v>0.96299999999999997</v>
      </c>
      <c r="N44" s="20">
        <v>1</v>
      </c>
      <c r="O44" s="20">
        <v>0.70640000000000003</v>
      </c>
      <c r="P44" s="20">
        <v>0.59</v>
      </c>
      <c r="Q44" s="20">
        <v>0.47</v>
      </c>
      <c r="R44" s="20">
        <v>0.6</v>
      </c>
      <c r="S44" s="20">
        <v>0.19</v>
      </c>
      <c r="T44" s="20">
        <v>0.4</v>
      </c>
      <c r="U44" s="20">
        <v>0.65</v>
      </c>
      <c r="V44" s="20">
        <v>0.5</v>
      </c>
      <c r="W44" s="20">
        <v>1</v>
      </c>
      <c r="X44" s="20">
        <v>1</v>
      </c>
      <c r="Y44" s="64">
        <f t="shared" si="0"/>
        <v>1.1335714285714285</v>
      </c>
      <c r="Z44" s="301">
        <v>1.1335714285714285</v>
      </c>
    </row>
    <row r="45" spans="1:26" s="12" customFormat="1" ht="25.5" x14ac:dyDescent="0.25">
      <c r="A45" s="3">
        <v>38</v>
      </c>
      <c r="B45" s="3" t="s">
        <v>224</v>
      </c>
      <c r="C45" s="90" t="s">
        <v>299</v>
      </c>
      <c r="D45" s="132">
        <v>11</v>
      </c>
      <c r="E45" s="133">
        <v>1</v>
      </c>
      <c r="F45" s="134">
        <v>1</v>
      </c>
      <c r="G45" s="132">
        <v>1</v>
      </c>
      <c r="H45" s="133">
        <v>1</v>
      </c>
      <c r="I45" s="134">
        <v>1</v>
      </c>
      <c r="J45" s="132">
        <v>1</v>
      </c>
      <c r="K45" s="20">
        <v>0.94599999999999995</v>
      </c>
      <c r="L45" s="20">
        <v>0.92900000000000005</v>
      </c>
      <c r="M45" s="20">
        <v>0.93899999999999995</v>
      </c>
      <c r="N45" s="20">
        <v>0.6</v>
      </c>
      <c r="O45" s="20">
        <v>0.61470000000000002</v>
      </c>
      <c r="P45" s="20">
        <v>0.56000000000000005</v>
      </c>
      <c r="Q45" s="20">
        <v>0.56000000000000005</v>
      </c>
      <c r="R45" s="20">
        <v>0.8</v>
      </c>
      <c r="S45" s="20">
        <v>0.54</v>
      </c>
      <c r="T45" s="20">
        <v>0.5</v>
      </c>
      <c r="U45" s="20">
        <v>0.55000000000000004</v>
      </c>
      <c r="V45" s="20">
        <v>0.65</v>
      </c>
      <c r="W45" s="20">
        <v>1</v>
      </c>
      <c r="X45" s="20">
        <v>0.5</v>
      </c>
      <c r="Y45" s="64">
        <f t="shared" si="0"/>
        <v>1.0255714285714284</v>
      </c>
      <c r="Z45" s="301">
        <v>0.91842857142857137</v>
      </c>
    </row>
    <row r="46" spans="1:26" s="136" customFormat="1" ht="25.5" x14ac:dyDescent="0.25">
      <c r="A46" s="3">
        <v>39</v>
      </c>
      <c r="B46" s="3" t="s">
        <v>224</v>
      </c>
      <c r="C46" s="90" t="s">
        <v>259</v>
      </c>
      <c r="D46" s="105">
        <v>1</v>
      </c>
      <c r="E46" s="202">
        <v>1</v>
      </c>
      <c r="F46" s="203">
        <v>1</v>
      </c>
      <c r="G46" s="142">
        <v>1</v>
      </c>
      <c r="H46" s="202">
        <v>1</v>
      </c>
      <c r="I46" s="203">
        <v>1</v>
      </c>
      <c r="J46" s="142">
        <v>1</v>
      </c>
      <c r="K46" s="20">
        <v>1</v>
      </c>
      <c r="L46" s="20">
        <v>1</v>
      </c>
      <c r="M46" s="20">
        <v>1</v>
      </c>
      <c r="N46" s="20">
        <v>0.65</v>
      </c>
      <c r="O46" s="20">
        <v>0.66969999999999996</v>
      </c>
      <c r="P46" s="20">
        <v>0.63</v>
      </c>
      <c r="Q46" s="20">
        <v>0.65</v>
      </c>
      <c r="R46" s="20">
        <v>0.67</v>
      </c>
      <c r="S46" s="20">
        <v>0.67</v>
      </c>
      <c r="T46" s="20">
        <v>0.5</v>
      </c>
      <c r="U46" s="20">
        <v>0.53</v>
      </c>
      <c r="V46" s="20">
        <v>0.53</v>
      </c>
      <c r="W46" s="20">
        <v>0.214</v>
      </c>
      <c r="X46" s="20">
        <v>1</v>
      </c>
      <c r="Y46" s="64">
        <f t="shared" si="0"/>
        <v>0.98442857142857143</v>
      </c>
      <c r="Z46" s="303">
        <v>0.98442857142857143</v>
      </c>
    </row>
    <row r="47" spans="1:26" s="12" customFormat="1" ht="60" x14ac:dyDescent="0.25">
      <c r="A47" s="3">
        <v>40</v>
      </c>
      <c r="B47" s="3" t="s">
        <v>224</v>
      </c>
      <c r="C47" s="90" t="s">
        <v>300</v>
      </c>
      <c r="D47" s="142">
        <v>11</v>
      </c>
      <c r="E47" s="133">
        <v>1</v>
      </c>
      <c r="F47" s="134">
        <v>1</v>
      </c>
      <c r="G47" s="132">
        <v>1</v>
      </c>
      <c r="H47" s="133">
        <v>1</v>
      </c>
      <c r="I47" s="134">
        <v>1</v>
      </c>
      <c r="J47" s="132">
        <v>1</v>
      </c>
      <c r="K47" s="143">
        <v>0.96</v>
      </c>
      <c r="L47" s="143">
        <v>0.99</v>
      </c>
      <c r="M47" s="143">
        <v>1</v>
      </c>
      <c r="N47" s="143">
        <v>0.81</v>
      </c>
      <c r="O47" s="20">
        <v>0.96330000000000005</v>
      </c>
      <c r="P47" s="20">
        <v>0.91</v>
      </c>
      <c r="Q47" s="20">
        <v>0.81</v>
      </c>
      <c r="R47" s="20">
        <v>0.7</v>
      </c>
      <c r="S47" s="20">
        <v>1</v>
      </c>
      <c r="T47" s="20">
        <v>0.7</v>
      </c>
      <c r="U47" s="20">
        <v>0.95</v>
      </c>
      <c r="V47" s="20">
        <v>1</v>
      </c>
      <c r="W47" s="20">
        <v>1</v>
      </c>
      <c r="X47" s="20">
        <v>1</v>
      </c>
      <c r="Y47" s="64">
        <f t="shared" si="0"/>
        <v>1.44</v>
      </c>
      <c r="Z47" s="301">
        <v>1.44</v>
      </c>
    </row>
    <row r="48" spans="1:26" s="120" customFormat="1" ht="25.5" x14ac:dyDescent="0.25">
      <c r="A48" s="117">
        <v>41</v>
      </c>
      <c r="B48" s="117" t="s">
        <v>224</v>
      </c>
      <c r="C48" s="118" t="s">
        <v>260</v>
      </c>
      <c r="D48" s="105">
        <v>1</v>
      </c>
      <c r="E48" s="202">
        <v>1</v>
      </c>
      <c r="F48" s="203">
        <v>1</v>
      </c>
      <c r="G48" s="142">
        <v>1</v>
      </c>
      <c r="H48" s="202">
        <v>1</v>
      </c>
      <c r="I48" s="203">
        <v>1</v>
      </c>
      <c r="J48" s="142">
        <v>1</v>
      </c>
      <c r="K48" s="119">
        <v>1</v>
      </c>
      <c r="L48" s="119">
        <v>1</v>
      </c>
      <c r="M48" s="119">
        <v>1</v>
      </c>
      <c r="N48" s="119">
        <v>0.86</v>
      </c>
      <c r="O48" s="20">
        <v>0.52290000000000003</v>
      </c>
      <c r="P48" s="20">
        <v>0.42</v>
      </c>
      <c r="Q48" s="20">
        <v>0.45</v>
      </c>
      <c r="R48" s="20">
        <v>0.64</v>
      </c>
      <c r="S48" s="20">
        <v>0.16</v>
      </c>
      <c r="T48" s="20">
        <v>0.3</v>
      </c>
      <c r="U48" s="20">
        <v>0.6</v>
      </c>
      <c r="V48" s="20">
        <v>0.3</v>
      </c>
      <c r="W48" s="119">
        <v>0.82399999999999995</v>
      </c>
      <c r="X48" s="119">
        <v>1</v>
      </c>
      <c r="Y48" s="64">
        <f t="shared" si="0"/>
        <v>1.0165714285714285</v>
      </c>
      <c r="Z48" s="302">
        <v>1.0165714285714285</v>
      </c>
    </row>
    <row r="49" spans="1:26" s="12" customFormat="1" ht="25.5" x14ac:dyDescent="0.25">
      <c r="A49" s="3">
        <v>42</v>
      </c>
      <c r="B49" s="3" t="s">
        <v>224</v>
      </c>
      <c r="C49" s="186" t="s">
        <v>289</v>
      </c>
      <c r="D49" s="116">
        <v>111</v>
      </c>
      <c r="E49" s="202">
        <v>1</v>
      </c>
      <c r="F49" s="203">
        <v>1</v>
      </c>
      <c r="G49" s="142">
        <v>1</v>
      </c>
      <c r="H49" s="202">
        <v>1</v>
      </c>
      <c r="I49" s="204"/>
      <c r="J49" s="205"/>
      <c r="K49" s="20">
        <v>1</v>
      </c>
      <c r="L49" s="20">
        <v>1</v>
      </c>
      <c r="M49" s="20">
        <v>1</v>
      </c>
      <c r="N49" s="20">
        <v>1</v>
      </c>
      <c r="O49" s="20">
        <v>0.78900000000000003</v>
      </c>
      <c r="P49" s="20">
        <v>1</v>
      </c>
      <c r="Q49" s="20">
        <v>0.98</v>
      </c>
      <c r="R49" s="20">
        <v>0.89</v>
      </c>
      <c r="S49" s="20">
        <v>1</v>
      </c>
      <c r="T49" s="20">
        <v>0.9</v>
      </c>
      <c r="U49" s="20">
        <v>1</v>
      </c>
      <c r="V49" s="20">
        <v>1</v>
      </c>
      <c r="W49" s="20">
        <v>1</v>
      </c>
      <c r="X49" s="20">
        <v>1</v>
      </c>
      <c r="Y49" s="64">
        <f t="shared" si="0"/>
        <v>1.5</v>
      </c>
      <c r="Z49" s="301">
        <v>1.5</v>
      </c>
    </row>
    <row r="50" spans="1:26" s="19" customFormat="1" ht="28.5" customHeight="1" thickBot="1" x14ac:dyDescent="0.3">
      <c r="A50" s="71" t="s">
        <v>219</v>
      </c>
      <c r="B50" s="62" t="s">
        <v>224</v>
      </c>
      <c r="C50" s="62"/>
      <c r="D50" s="72"/>
      <c r="E50" s="207">
        <f>SUM(E8:E49)</f>
        <v>42</v>
      </c>
      <c r="F50" s="207">
        <f t="shared" ref="F50:J50" si="1">SUM(F8:F49)</f>
        <v>39</v>
      </c>
      <c r="G50" s="207">
        <f t="shared" si="1"/>
        <v>36</v>
      </c>
      <c r="H50" s="207">
        <f t="shared" si="1"/>
        <v>42</v>
      </c>
      <c r="I50" s="207">
        <f t="shared" si="1"/>
        <v>38</v>
      </c>
      <c r="J50" s="207">
        <f t="shared" si="1"/>
        <v>33</v>
      </c>
      <c r="K50" s="62">
        <f>AVERAGE(K8:K49)</f>
        <v>0.98116666666666674</v>
      </c>
      <c r="L50" s="62">
        <f t="shared" ref="L50:Y50" si="2">AVERAGE(L8:L49)</f>
        <v>0.97189743589743594</v>
      </c>
      <c r="M50" s="62">
        <f t="shared" si="2"/>
        <v>0.9913333333333334</v>
      </c>
      <c r="N50" s="62">
        <f t="shared" si="2"/>
        <v>0.67890476190476179</v>
      </c>
      <c r="O50" s="62">
        <f t="shared" si="2"/>
        <v>0.69532051282051277</v>
      </c>
      <c r="P50" s="62">
        <f t="shared" si="2"/>
        <v>0.61717948717948723</v>
      </c>
      <c r="Q50" s="62">
        <f t="shared" si="2"/>
        <v>0.59641025641025625</v>
      </c>
      <c r="R50" s="62">
        <f t="shared" si="2"/>
        <v>0.72794871794871807</v>
      </c>
      <c r="S50" s="62">
        <f t="shared" si="2"/>
        <v>0.56575952380952377</v>
      </c>
      <c r="T50" s="62">
        <f t="shared" si="2"/>
        <v>0.50174358974358957</v>
      </c>
      <c r="U50" s="62">
        <f t="shared" si="2"/>
        <v>0.66997619047619039</v>
      </c>
      <c r="V50" s="62">
        <f t="shared" si="2"/>
        <v>0.50940476190476192</v>
      </c>
      <c r="W50" s="62">
        <f t="shared" si="2"/>
        <v>0.75307142857142861</v>
      </c>
      <c r="X50" s="62">
        <f t="shared" si="2"/>
        <v>0.86904761904761907</v>
      </c>
      <c r="Y50" s="208">
        <f t="shared" si="2"/>
        <v>1.0772852040816325</v>
      </c>
    </row>
    <row r="54" spans="1:26" ht="17.25" x14ac:dyDescent="0.3">
      <c r="B54" s="382" t="s">
        <v>290</v>
      </c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104"/>
    </row>
    <row r="55" spans="1:26" ht="17.25" x14ac:dyDescent="0.3">
      <c r="B55" s="382" t="s">
        <v>291</v>
      </c>
      <c r="C55" s="382"/>
      <c r="D55" s="382"/>
      <c r="E55" s="382"/>
      <c r="F55" s="382"/>
      <c r="G55" s="382"/>
      <c r="H55" s="382"/>
      <c r="I55" s="382"/>
      <c r="J55" s="382"/>
    </row>
  </sheetData>
  <sheetProtection algorithmName="SHA-512" hashValue="LgjsqG4rwsFLoz/BYrM3JHHL0Ni/zREX72xvoZMnoof1RXJDTP3oI0fhmlBvLv1hV2iM9Pl824ar8glLHS0o0w==" saltValue="wXFkY7ogRmGSkbb+lkhFrA==" spinCount="100000" sheet="1" selectLockedCells="1" selectUnlockedCells="1"/>
  <sortState ref="A8:S33">
    <sortCondition ref="A8:A33"/>
  </sortState>
  <mergeCells count="23">
    <mergeCell ref="B55:J55"/>
    <mergeCell ref="F6:F7"/>
    <mergeCell ref="G6:G7"/>
    <mergeCell ref="W5:W7"/>
    <mergeCell ref="H6:H7"/>
    <mergeCell ref="I6:I7"/>
    <mergeCell ref="B54:N54"/>
    <mergeCell ref="X5:X7"/>
    <mergeCell ref="Y5:Y6"/>
    <mergeCell ref="J6:J7"/>
    <mergeCell ref="A1:W1"/>
    <mergeCell ref="A2:W2"/>
    <mergeCell ref="A3:W3"/>
    <mergeCell ref="A5:A7"/>
    <mergeCell ref="D5:D7"/>
    <mergeCell ref="K5:M5"/>
    <mergeCell ref="U5:V5"/>
    <mergeCell ref="C5:C7"/>
    <mergeCell ref="B5:B7"/>
    <mergeCell ref="E5:G5"/>
    <mergeCell ref="H5:J5"/>
    <mergeCell ref="E6:E7"/>
    <mergeCell ref="N5:T5"/>
  </mergeCells>
  <conditionalFormatting sqref="K8:X49">
    <cfRule type="cellIs" dxfId="12" priority="1" operator="greaterThan">
      <formula>1</formula>
    </cfRule>
  </conditionalFormatting>
  <printOptions horizontalCentered="1"/>
  <pageMargins left="0" right="0" top="0" bottom="0" header="0" footer="0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Q49"/>
  <sheetViews>
    <sheetView zoomScale="55" zoomScaleNormal="55" workbookViewId="0">
      <selection activeCell="G14" sqref="G14"/>
    </sheetView>
  </sheetViews>
  <sheetFormatPr defaultColWidth="8.85546875" defaultRowHeight="15" x14ac:dyDescent="0.2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2" width="24.7109375" style="5" customWidth="1"/>
    <col min="13" max="13" width="21.5703125" style="5" customWidth="1"/>
    <col min="14" max="14" width="16" style="5" customWidth="1"/>
    <col min="15" max="15" width="12.42578125" style="5" customWidth="1"/>
    <col min="16" max="16" width="12.5703125" style="5" customWidth="1"/>
    <col min="17" max="17" width="9.42578125" style="5" customWidth="1"/>
    <col min="18" max="532" width="8.85546875" style="4"/>
    <col min="533" max="16384" width="8.85546875" style="5"/>
  </cols>
  <sheetData>
    <row r="1" spans="1:537" ht="15.75" x14ac:dyDescent="0.25">
      <c r="A1" s="393" t="s">
        <v>165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537" ht="15.75" x14ac:dyDescent="0.25">
      <c r="A2" s="393"/>
      <c r="B2" s="393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</row>
    <row r="3" spans="1:537" ht="42.75" customHeight="1" x14ac:dyDescent="0.25">
      <c r="A3" s="387" t="s">
        <v>2</v>
      </c>
      <c r="B3" s="358" t="s">
        <v>101</v>
      </c>
      <c r="C3" s="358" t="s">
        <v>100</v>
      </c>
      <c r="D3" s="394" t="s">
        <v>52</v>
      </c>
      <c r="E3" s="388" t="s">
        <v>71</v>
      </c>
      <c r="F3" s="388" t="s">
        <v>72</v>
      </c>
      <c r="G3" s="388" t="s">
        <v>53</v>
      </c>
      <c r="H3" s="388" t="s">
        <v>73</v>
      </c>
      <c r="I3" s="388" t="s">
        <v>284</v>
      </c>
      <c r="J3" s="387" t="s">
        <v>74</v>
      </c>
      <c r="K3" s="387"/>
      <c r="L3" s="388" t="s">
        <v>106</v>
      </c>
      <c r="M3" s="399" t="s">
        <v>308</v>
      </c>
      <c r="N3" s="399" t="s">
        <v>309</v>
      </c>
      <c r="O3" s="391" t="s">
        <v>61</v>
      </c>
      <c r="P3" s="392"/>
      <c r="Q3" s="89" t="s">
        <v>19</v>
      </c>
    </row>
    <row r="4" spans="1:537" ht="17.25" customHeight="1" x14ac:dyDescent="0.25">
      <c r="A4" s="387"/>
      <c r="B4" s="358"/>
      <c r="C4" s="358"/>
      <c r="D4" s="395"/>
      <c r="E4" s="389" t="s">
        <v>15</v>
      </c>
      <c r="F4" s="389"/>
      <c r="G4" s="389"/>
      <c r="H4" s="389"/>
      <c r="I4" s="397"/>
      <c r="J4" s="87" t="s">
        <v>75</v>
      </c>
      <c r="K4" s="87" t="s">
        <v>76</v>
      </c>
      <c r="L4" s="389"/>
      <c r="M4" s="400"/>
      <c r="N4" s="400"/>
      <c r="O4" s="76" t="s">
        <v>16</v>
      </c>
      <c r="P4" s="77" t="s">
        <v>17</v>
      </c>
      <c r="Q4" s="61"/>
    </row>
    <row r="5" spans="1:537" ht="72.75" customHeight="1" x14ac:dyDescent="0.25">
      <c r="A5" s="387"/>
      <c r="B5" s="358"/>
      <c r="C5" s="358"/>
      <c r="D5" s="396"/>
      <c r="E5" s="390" t="s">
        <v>62</v>
      </c>
      <c r="F5" s="390"/>
      <c r="G5" s="390"/>
      <c r="H5" s="390"/>
      <c r="I5" s="390"/>
      <c r="J5" s="88" t="s">
        <v>77</v>
      </c>
      <c r="K5" s="88" t="s">
        <v>78</v>
      </c>
      <c r="L5" s="390"/>
      <c r="M5" s="401"/>
      <c r="N5" s="401"/>
      <c r="O5" s="78" t="s">
        <v>50</v>
      </c>
      <c r="P5" s="78" t="s">
        <v>51</v>
      </c>
      <c r="Q5" s="61" t="s">
        <v>163</v>
      </c>
    </row>
    <row r="6" spans="1:537" s="6" customFormat="1" ht="25.5" x14ac:dyDescent="0.25">
      <c r="A6" s="3">
        <v>1</v>
      </c>
      <c r="B6" s="3" t="s">
        <v>224</v>
      </c>
      <c r="C6" s="166" t="s">
        <v>225</v>
      </c>
      <c r="D6" s="20">
        <v>1</v>
      </c>
      <c r="E6" s="20">
        <v>0.85699999999999998</v>
      </c>
      <c r="F6" s="20">
        <v>1</v>
      </c>
      <c r="G6" s="20">
        <v>0.42899999999999999</v>
      </c>
      <c r="H6" s="20">
        <v>1</v>
      </c>
      <c r="I6" s="20">
        <v>0</v>
      </c>
      <c r="J6" s="20">
        <v>0</v>
      </c>
      <c r="K6" s="20"/>
      <c r="L6" s="20">
        <v>1</v>
      </c>
      <c r="M6" s="20">
        <v>0</v>
      </c>
      <c r="N6" s="20">
        <v>0</v>
      </c>
      <c r="O6" s="20">
        <v>0</v>
      </c>
      <c r="P6" s="20">
        <v>0</v>
      </c>
      <c r="Q6" s="32">
        <f>AVERAGE(D6:P6)</f>
        <v>0.44049999999999995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</row>
    <row r="7" spans="1:537" s="13" customFormat="1" ht="25.5" x14ac:dyDescent="0.25">
      <c r="A7" s="3">
        <v>2</v>
      </c>
      <c r="B7" s="3" t="s">
        <v>224</v>
      </c>
      <c r="C7" s="166" t="s">
        <v>226</v>
      </c>
      <c r="D7" s="20">
        <v>1</v>
      </c>
      <c r="E7" s="20">
        <v>0.86599999999999999</v>
      </c>
      <c r="F7" s="20">
        <v>1</v>
      </c>
      <c r="G7" s="20">
        <v>0.66700000000000004</v>
      </c>
      <c r="H7" s="20">
        <v>1</v>
      </c>
      <c r="I7" s="20">
        <v>0</v>
      </c>
      <c r="J7" s="20">
        <v>6.7000000000000004E-2</v>
      </c>
      <c r="K7" s="20">
        <v>0</v>
      </c>
      <c r="L7" s="20">
        <v>1</v>
      </c>
      <c r="M7" s="20">
        <v>0</v>
      </c>
      <c r="N7" s="20">
        <v>0</v>
      </c>
      <c r="O7" s="20">
        <v>0</v>
      </c>
      <c r="P7" s="20">
        <v>0</v>
      </c>
      <c r="Q7" s="32">
        <f t="shared" ref="Q7:Q47" si="0">AVERAGE(D7:P7)</f>
        <v>0.43076923076923079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</row>
    <row r="8" spans="1:537" s="6" customFormat="1" ht="25.5" x14ac:dyDescent="0.25">
      <c r="A8" s="3">
        <v>3</v>
      </c>
      <c r="B8" s="3" t="s">
        <v>224</v>
      </c>
      <c r="C8" s="166" t="s">
        <v>227</v>
      </c>
      <c r="D8" s="20">
        <v>1</v>
      </c>
      <c r="E8" s="20">
        <v>1</v>
      </c>
      <c r="F8" s="20">
        <v>1</v>
      </c>
      <c r="G8" s="20">
        <v>0.46700000000000003</v>
      </c>
      <c r="H8" s="20">
        <v>1</v>
      </c>
      <c r="I8" s="20">
        <v>6.7000000000000004E-2</v>
      </c>
      <c r="J8" s="20">
        <v>0</v>
      </c>
      <c r="K8" s="20"/>
      <c r="L8" s="20">
        <v>1</v>
      </c>
      <c r="M8" s="20">
        <v>0</v>
      </c>
      <c r="N8" s="20">
        <v>0</v>
      </c>
      <c r="O8" s="20">
        <v>0</v>
      </c>
      <c r="P8" s="20">
        <v>-6.6000000000000003E-2</v>
      </c>
      <c r="Q8" s="32">
        <f t="shared" si="0"/>
        <v>0.45566666666666672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</row>
    <row r="9" spans="1:537" s="13" customFormat="1" x14ac:dyDescent="0.25">
      <c r="A9" s="3">
        <v>4</v>
      </c>
      <c r="B9" s="3" t="s">
        <v>224</v>
      </c>
      <c r="C9" s="170" t="s">
        <v>228</v>
      </c>
      <c r="D9" s="20">
        <v>0.94099999999999995</v>
      </c>
      <c r="E9" s="20">
        <v>0.875</v>
      </c>
      <c r="F9" s="20">
        <v>1</v>
      </c>
      <c r="G9" s="20">
        <v>0.375</v>
      </c>
      <c r="H9" s="20">
        <v>0.75</v>
      </c>
      <c r="I9" s="20">
        <v>0</v>
      </c>
      <c r="J9" s="20">
        <v>0</v>
      </c>
      <c r="K9" s="20"/>
      <c r="L9" s="20">
        <v>1</v>
      </c>
      <c r="M9" s="20">
        <v>0</v>
      </c>
      <c r="N9" s="20">
        <v>0</v>
      </c>
      <c r="O9" s="20">
        <v>-6.4000000000000001E-2</v>
      </c>
      <c r="P9" s="20">
        <v>0</v>
      </c>
      <c r="Q9" s="32">
        <f t="shared" si="0"/>
        <v>0.40641666666666665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</row>
    <row r="10" spans="1:537" s="13" customFormat="1" ht="25.5" x14ac:dyDescent="0.25">
      <c r="A10" s="3">
        <v>5</v>
      </c>
      <c r="B10" s="3" t="s">
        <v>224</v>
      </c>
      <c r="C10" s="170" t="s">
        <v>229</v>
      </c>
      <c r="D10" s="20">
        <v>1</v>
      </c>
      <c r="E10" s="20">
        <v>1</v>
      </c>
      <c r="F10" s="20">
        <v>1</v>
      </c>
      <c r="G10" s="20">
        <v>0.45</v>
      </c>
      <c r="H10" s="20">
        <v>1</v>
      </c>
      <c r="I10" s="20">
        <v>0.05</v>
      </c>
      <c r="J10" s="20">
        <v>0</v>
      </c>
      <c r="K10" s="20"/>
      <c r="L10" s="20">
        <v>0</v>
      </c>
      <c r="M10" s="20">
        <v>0.05</v>
      </c>
      <c r="N10" s="20">
        <v>0.05</v>
      </c>
      <c r="O10" s="20">
        <v>0</v>
      </c>
      <c r="P10" s="20">
        <v>0</v>
      </c>
      <c r="Q10" s="32">
        <f t="shared" si="0"/>
        <v>0.3833333333333333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</row>
    <row r="11" spans="1:537" s="13" customFormat="1" x14ac:dyDescent="0.25">
      <c r="A11" s="3">
        <v>1</v>
      </c>
      <c r="B11" s="3" t="s">
        <v>224</v>
      </c>
      <c r="C11" s="170" t="s">
        <v>293</v>
      </c>
      <c r="D11" s="20">
        <v>0.98299999999999998</v>
      </c>
      <c r="E11" s="20">
        <v>0.85</v>
      </c>
      <c r="F11" s="20">
        <v>1</v>
      </c>
      <c r="G11" s="20">
        <v>0.55000000000000004</v>
      </c>
      <c r="H11" s="20">
        <v>1</v>
      </c>
      <c r="I11" s="20">
        <v>1.4999999999999999E-2</v>
      </c>
      <c r="J11" s="20">
        <v>0</v>
      </c>
      <c r="K11" s="20"/>
      <c r="L11" s="20">
        <v>1</v>
      </c>
      <c r="M11" s="20">
        <v>0.35</v>
      </c>
      <c r="N11" s="20">
        <v>0.05</v>
      </c>
      <c r="O11" s="20">
        <v>0</v>
      </c>
      <c r="P11" s="20">
        <v>-0.2</v>
      </c>
      <c r="Q11" s="32">
        <f t="shared" si="0"/>
        <v>0.46649999999999991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</row>
    <row r="12" spans="1:537" s="13" customFormat="1" x14ac:dyDescent="0.25">
      <c r="A12" s="3">
        <v>7</v>
      </c>
      <c r="B12" s="3" t="s">
        <v>224</v>
      </c>
      <c r="C12" s="90" t="s">
        <v>231</v>
      </c>
      <c r="D12" s="20">
        <v>1</v>
      </c>
      <c r="E12" s="20">
        <v>0.92</v>
      </c>
      <c r="F12" s="20">
        <v>1</v>
      </c>
      <c r="G12" s="20">
        <v>0.24</v>
      </c>
      <c r="H12" s="20"/>
      <c r="I12" s="20">
        <v>1.6E-2</v>
      </c>
      <c r="J12" s="20">
        <v>0</v>
      </c>
      <c r="K12" s="20"/>
      <c r="L12" s="20">
        <v>0.5</v>
      </c>
      <c r="M12" s="20">
        <v>3.2000000000000001E-2</v>
      </c>
      <c r="N12" s="20">
        <v>9.6000000000000002E-2</v>
      </c>
      <c r="O12" s="20">
        <v>0</v>
      </c>
      <c r="P12" s="20">
        <v>0</v>
      </c>
      <c r="Q12" s="32">
        <f t="shared" si="0"/>
        <v>0.34581818181818186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</row>
    <row r="13" spans="1:537" s="13" customFormat="1" x14ac:dyDescent="0.25">
      <c r="A13" s="3">
        <v>8</v>
      </c>
      <c r="B13" s="3" t="s">
        <v>224</v>
      </c>
      <c r="C13" s="90" t="s">
        <v>232</v>
      </c>
      <c r="D13" s="20">
        <v>0.745</v>
      </c>
      <c r="E13" s="20">
        <v>0.95699999999999996</v>
      </c>
      <c r="F13" s="20">
        <v>1</v>
      </c>
      <c r="G13" s="20">
        <v>0.61199999999999999</v>
      </c>
      <c r="H13" s="20">
        <v>1</v>
      </c>
      <c r="I13" s="20">
        <v>4.1300000000000003E-2</v>
      </c>
      <c r="J13" s="20">
        <v>3.7999999999999999E-2</v>
      </c>
      <c r="K13" s="20">
        <v>1</v>
      </c>
      <c r="L13" s="20">
        <v>1</v>
      </c>
      <c r="M13" s="20">
        <v>8.6999999999999994E-2</v>
      </c>
      <c r="N13" s="20">
        <v>4.2999999999999997E-2</v>
      </c>
      <c r="O13" s="20">
        <v>0</v>
      </c>
      <c r="P13" s="20">
        <v>-4.2999999999999997E-2</v>
      </c>
      <c r="Q13" s="32">
        <f t="shared" si="0"/>
        <v>0.49848461538461536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</row>
    <row r="14" spans="1:537" s="13" customFormat="1" ht="25.5" x14ac:dyDescent="0.25">
      <c r="A14" s="3">
        <v>9</v>
      </c>
      <c r="B14" s="3" t="s">
        <v>224</v>
      </c>
      <c r="C14" s="90" t="s">
        <v>233</v>
      </c>
      <c r="D14" s="20">
        <v>1</v>
      </c>
      <c r="E14" s="20">
        <v>0.98</v>
      </c>
      <c r="F14" s="20">
        <v>1</v>
      </c>
      <c r="G14" s="20">
        <v>0.42299999999999999</v>
      </c>
      <c r="H14" s="20">
        <v>1</v>
      </c>
      <c r="I14" s="20">
        <v>0.21199999999999999</v>
      </c>
      <c r="J14" s="20">
        <v>0</v>
      </c>
      <c r="K14" s="20"/>
      <c r="L14" s="20">
        <v>1</v>
      </c>
      <c r="M14" s="20">
        <v>0.192</v>
      </c>
      <c r="N14" s="20">
        <v>0.115</v>
      </c>
      <c r="O14" s="20">
        <v>-1.7999999999999999E-2</v>
      </c>
      <c r="P14" s="20">
        <v>-3.5999999999999997E-2</v>
      </c>
      <c r="Q14" s="32">
        <f t="shared" si="0"/>
        <v>0.4890000000000001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</row>
    <row r="15" spans="1:537" s="13" customFormat="1" ht="25.5" x14ac:dyDescent="0.25">
      <c r="A15" s="3">
        <v>10</v>
      </c>
      <c r="B15" s="3" t="s">
        <v>224</v>
      </c>
      <c r="C15" s="90" t="s">
        <v>234</v>
      </c>
      <c r="D15" s="20">
        <v>0.80500000000000005</v>
      </c>
      <c r="E15" s="20">
        <v>1</v>
      </c>
      <c r="F15" s="20">
        <v>1</v>
      </c>
      <c r="G15" s="20">
        <v>0.69799999999999995</v>
      </c>
      <c r="H15" s="20">
        <v>1</v>
      </c>
      <c r="I15" s="20">
        <v>5.6000000000000001E-2</v>
      </c>
      <c r="J15" s="20">
        <f>3/53</f>
        <v>5.6603773584905662E-2</v>
      </c>
      <c r="K15" s="20">
        <v>0.66700000000000004</v>
      </c>
      <c r="L15" s="20">
        <v>1</v>
      </c>
      <c r="M15" s="20">
        <v>0.151</v>
      </c>
      <c r="N15" s="20">
        <v>5.6000000000000001E-2</v>
      </c>
      <c r="O15" s="20">
        <v>-1.9E-2</v>
      </c>
      <c r="P15" s="20">
        <v>-0.113</v>
      </c>
      <c r="Q15" s="32">
        <f t="shared" si="0"/>
        <v>0.48904644412191572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</row>
    <row r="16" spans="1:537" s="13" customFormat="1" x14ac:dyDescent="0.25">
      <c r="A16" s="3">
        <v>11</v>
      </c>
      <c r="B16" s="3" t="s">
        <v>224</v>
      </c>
      <c r="C16" s="90" t="s">
        <v>235</v>
      </c>
      <c r="D16" s="20">
        <v>0.94</v>
      </c>
      <c r="E16" s="20">
        <v>0.94</v>
      </c>
      <c r="F16" s="20">
        <v>0</v>
      </c>
      <c r="G16" s="20">
        <v>0.6</v>
      </c>
      <c r="H16" s="20">
        <v>1</v>
      </c>
      <c r="I16" s="20">
        <v>7.0000000000000007E-2</v>
      </c>
      <c r="J16" s="20">
        <v>0</v>
      </c>
      <c r="K16" s="20"/>
      <c r="L16" s="20">
        <v>0.5</v>
      </c>
      <c r="M16" s="20">
        <v>7.0000000000000007E-2</v>
      </c>
      <c r="N16" s="20">
        <v>0</v>
      </c>
      <c r="O16" s="20">
        <v>-3.5000000000000003E-2</v>
      </c>
      <c r="P16" s="20">
        <v>-7.0000000000000007E-2</v>
      </c>
      <c r="Q16" s="32">
        <f t="shared" si="0"/>
        <v>0.33458333333333329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</row>
    <row r="17" spans="1:537" s="13" customFormat="1" ht="25.5" x14ac:dyDescent="0.25">
      <c r="A17" s="3">
        <v>12</v>
      </c>
      <c r="B17" s="3" t="s">
        <v>224</v>
      </c>
      <c r="C17" s="90" t="s">
        <v>236</v>
      </c>
      <c r="D17" s="20">
        <v>1</v>
      </c>
      <c r="E17" s="20">
        <v>0.98799999999999999</v>
      </c>
      <c r="F17" s="20">
        <v>1</v>
      </c>
      <c r="G17" s="20">
        <v>0.6</v>
      </c>
      <c r="H17" s="20">
        <v>1</v>
      </c>
      <c r="I17" s="20">
        <v>3.5000000000000003E-2</v>
      </c>
      <c r="J17" s="20">
        <v>1.2E-2</v>
      </c>
      <c r="K17" s="20">
        <v>1</v>
      </c>
      <c r="L17" s="20">
        <v>1</v>
      </c>
      <c r="M17" s="20" t="s">
        <v>310</v>
      </c>
      <c r="N17" s="20">
        <v>3.5000000000000003E-2</v>
      </c>
      <c r="O17" s="20">
        <v>-3.5000000000000003E-2</v>
      </c>
      <c r="P17" s="20">
        <v>-9.4E-2</v>
      </c>
      <c r="Q17" s="32">
        <f t="shared" si="0"/>
        <v>0.54508333333333325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</row>
    <row r="18" spans="1:537" s="13" customFormat="1" ht="25.5" x14ac:dyDescent="0.25">
      <c r="A18" s="3">
        <v>13</v>
      </c>
      <c r="B18" s="3" t="s">
        <v>224</v>
      </c>
      <c r="C18" s="90" t="s">
        <v>294</v>
      </c>
      <c r="D18" s="20">
        <v>1</v>
      </c>
      <c r="E18" s="20">
        <v>0.82099999999999995</v>
      </c>
      <c r="F18" s="20">
        <v>1</v>
      </c>
      <c r="G18" s="20">
        <v>0.5</v>
      </c>
      <c r="H18" s="20">
        <v>1</v>
      </c>
      <c r="I18" s="20">
        <v>5.8000000000000003E-2</v>
      </c>
      <c r="J18" s="20">
        <v>0</v>
      </c>
      <c r="K18" s="20"/>
      <c r="L18" s="20">
        <v>1</v>
      </c>
      <c r="M18" s="20">
        <v>0.11700000000000001</v>
      </c>
      <c r="N18" s="20">
        <v>5.8000000000000003E-2</v>
      </c>
      <c r="O18" s="20">
        <v>-3.5000000000000003E-2</v>
      </c>
      <c r="P18" s="20">
        <v>-7.0999999999999994E-2</v>
      </c>
      <c r="Q18" s="32">
        <f t="shared" si="0"/>
        <v>0.45399999999999996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537" s="13" customFormat="1" x14ac:dyDescent="0.25">
      <c r="A19" s="3">
        <v>14</v>
      </c>
      <c r="B19" s="3" t="s">
        <v>224</v>
      </c>
      <c r="C19" s="90" t="s">
        <v>237</v>
      </c>
      <c r="D19" s="20">
        <v>1</v>
      </c>
      <c r="E19" s="20">
        <v>1</v>
      </c>
      <c r="F19" s="20">
        <v>1</v>
      </c>
      <c r="G19" s="20">
        <f>7/18</f>
        <v>0.3888888888888889</v>
      </c>
      <c r="H19" s="20">
        <v>1</v>
      </c>
      <c r="I19" s="20">
        <v>0.1111111111111111</v>
      </c>
      <c r="J19" s="20">
        <v>0</v>
      </c>
      <c r="K19" s="20"/>
      <c r="L19" s="20">
        <v>1</v>
      </c>
      <c r="M19" s="20">
        <f>5/18</f>
        <v>0.27777777777777779</v>
      </c>
      <c r="N19" s="20">
        <f>2/18</f>
        <v>0.1111111111111111</v>
      </c>
      <c r="O19" s="20">
        <v>0</v>
      </c>
      <c r="P19" s="20">
        <v>0</v>
      </c>
      <c r="Q19" s="32">
        <f t="shared" si="0"/>
        <v>0.4907407407407407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</row>
    <row r="20" spans="1:537" s="12" customFormat="1" x14ac:dyDescent="0.25">
      <c r="A20" s="3">
        <v>15</v>
      </c>
      <c r="B20" s="3" t="s">
        <v>224</v>
      </c>
      <c r="C20" s="90" t="s">
        <v>238</v>
      </c>
      <c r="D20" s="20">
        <v>1</v>
      </c>
      <c r="E20" s="20">
        <v>0.97699999999999998</v>
      </c>
      <c r="F20" s="20">
        <v>1</v>
      </c>
      <c r="G20" s="20">
        <v>0.74399999999999999</v>
      </c>
      <c r="H20" s="20">
        <v>1</v>
      </c>
      <c r="I20" s="20">
        <v>4.7E-2</v>
      </c>
      <c r="J20" s="20">
        <v>0</v>
      </c>
      <c r="K20" s="20"/>
      <c r="L20" s="20">
        <v>1</v>
      </c>
      <c r="M20" s="20">
        <v>0.27900000000000003</v>
      </c>
      <c r="N20" s="20">
        <v>2.3E-2</v>
      </c>
      <c r="O20" s="20">
        <v>-2.3E-2</v>
      </c>
      <c r="P20" s="20">
        <v>-4.7E-2</v>
      </c>
      <c r="Q20" s="32">
        <f t="shared" si="0"/>
        <v>0.5</v>
      </c>
    </row>
    <row r="21" spans="1:537" s="12" customFormat="1" ht="38.25" x14ac:dyDescent="0.25">
      <c r="A21" s="3">
        <v>16</v>
      </c>
      <c r="B21" s="3" t="s">
        <v>224</v>
      </c>
      <c r="C21" s="90" t="s">
        <v>239</v>
      </c>
      <c r="D21" s="20">
        <v>1</v>
      </c>
      <c r="E21" s="20">
        <v>1</v>
      </c>
      <c r="F21" s="20">
        <v>1</v>
      </c>
      <c r="G21" s="20">
        <v>0.72</v>
      </c>
      <c r="H21" s="20">
        <v>1</v>
      </c>
      <c r="I21" s="20">
        <v>0.02</v>
      </c>
      <c r="J21" s="20">
        <v>1.7999999999999999E-2</v>
      </c>
      <c r="K21" s="20">
        <v>0</v>
      </c>
      <c r="L21" s="20">
        <v>1</v>
      </c>
      <c r="M21" s="20">
        <v>0.08</v>
      </c>
      <c r="N21" s="20">
        <v>0.02</v>
      </c>
      <c r="O21" s="20">
        <v>0</v>
      </c>
      <c r="P21" s="20">
        <v>0</v>
      </c>
      <c r="Q21" s="32">
        <f t="shared" si="0"/>
        <v>0.45061538461538453</v>
      </c>
    </row>
    <row r="22" spans="1:537" s="12" customFormat="1" x14ac:dyDescent="0.25">
      <c r="A22" s="3">
        <v>17</v>
      </c>
      <c r="B22" s="3" t="s">
        <v>224</v>
      </c>
      <c r="C22" s="90" t="s">
        <v>240</v>
      </c>
      <c r="D22" s="20">
        <v>1</v>
      </c>
      <c r="E22" s="20">
        <v>0.95699999999999996</v>
      </c>
      <c r="F22" s="20">
        <v>1</v>
      </c>
      <c r="G22" s="20">
        <v>0.74</v>
      </c>
      <c r="H22" s="20">
        <v>1</v>
      </c>
      <c r="I22" s="20">
        <v>2.6100000000000002E-2</v>
      </c>
      <c r="J22" s="20">
        <v>8.6999999999999994E-2</v>
      </c>
      <c r="K22" s="20">
        <v>0.5</v>
      </c>
      <c r="L22" s="20">
        <v>1</v>
      </c>
      <c r="M22" s="20">
        <v>0.13100000000000001</v>
      </c>
      <c r="N22" s="20">
        <v>0.218</v>
      </c>
      <c r="O22" s="20">
        <v>0</v>
      </c>
      <c r="P22" s="20">
        <v>0</v>
      </c>
      <c r="Q22" s="32">
        <f t="shared" si="0"/>
        <v>0.51223846153846153</v>
      </c>
    </row>
    <row r="23" spans="1:537" s="12" customFormat="1" x14ac:dyDescent="0.25">
      <c r="A23" s="3">
        <v>18</v>
      </c>
      <c r="B23" s="3" t="s">
        <v>224</v>
      </c>
      <c r="C23" s="91" t="s">
        <v>241</v>
      </c>
      <c r="D23" s="20">
        <v>1</v>
      </c>
      <c r="E23" s="20">
        <v>1</v>
      </c>
      <c r="F23" s="20">
        <v>1</v>
      </c>
      <c r="G23" s="20">
        <v>0.45500000000000002</v>
      </c>
      <c r="H23" s="20">
        <v>1</v>
      </c>
      <c r="I23" s="20">
        <v>9.0999999999999998E-2</v>
      </c>
      <c r="J23" s="20">
        <v>9.0999999999999998E-2</v>
      </c>
      <c r="K23" s="20">
        <v>0.5</v>
      </c>
      <c r="L23" s="20">
        <v>1</v>
      </c>
      <c r="M23" s="20">
        <v>0.59099999999999997</v>
      </c>
      <c r="N23" s="20">
        <v>4.4999999999999998E-2</v>
      </c>
      <c r="O23" s="20">
        <v>0</v>
      </c>
      <c r="P23" s="20">
        <v>0</v>
      </c>
      <c r="Q23" s="32">
        <f t="shared" si="0"/>
        <v>0.52100000000000002</v>
      </c>
    </row>
    <row r="24" spans="1:537" s="12" customFormat="1" x14ac:dyDescent="0.25">
      <c r="A24" s="3">
        <v>19</v>
      </c>
      <c r="B24" s="3" t="s">
        <v>224</v>
      </c>
      <c r="C24" s="90" t="s">
        <v>242</v>
      </c>
      <c r="D24" s="20">
        <v>1</v>
      </c>
      <c r="E24" s="20">
        <v>0.879</v>
      </c>
      <c r="F24" s="20">
        <v>1</v>
      </c>
      <c r="G24" s="20">
        <v>0.48499999999999999</v>
      </c>
      <c r="H24" s="20">
        <v>1</v>
      </c>
      <c r="I24" s="20">
        <v>1.52E-2</v>
      </c>
      <c r="J24" s="20">
        <v>0</v>
      </c>
      <c r="K24" s="20"/>
      <c r="L24" s="20">
        <v>1</v>
      </c>
      <c r="M24" s="20">
        <v>0.3</v>
      </c>
      <c r="N24" s="20">
        <v>0.3</v>
      </c>
      <c r="O24" s="20">
        <v>-0.1</v>
      </c>
      <c r="P24" s="20">
        <v>-0.1</v>
      </c>
      <c r="Q24" s="32">
        <f t="shared" si="0"/>
        <v>0.48160000000000003</v>
      </c>
    </row>
    <row r="25" spans="1:537" s="120" customFormat="1" x14ac:dyDescent="0.25">
      <c r="A25" s="117">
        <v>20</v>
      </c>
      <c r="B25" s="117" t="s">
        <v>224</v>
      </c>
      <c r="C25" s="118" t="s">
        <v>243</v>
      </c>
      <c r="D25" s="209">
        <v>1</v>
      </c>
      <c r="E25" s="209">
        <v>0.96599999999999997</v>
      </c>
      <c r="F25" s="209">
        <v>1</v>
      </c>
      <c r="G25" s="209">
        <v>0.56599999999999995</v>
      </c>
      <c r="H25" s="209">
        <v>1</v>
      </c>
      <c r="I25" s="209">
        <v>0.1</v>
      </c>
      <c r="J25" s="20">
        <v>3.1E-2</v>
      </c>
      <c r="K25" s="20">
        <v>0</v>
      </c>
      <c r="L25" s="209">
        <v>1</v>
      </c>
      <c r="M25" s="209">
        <v>0.5</v>
      </c>
      <c r="N25" s="209">
        <v>6.6000000000000003E-2</v>
      </c>
      <c r="O25" s="209">
        <v>0</v>
      </c>
      <c r="P25" s="209">
        <v>0</v>
      </c>
      <c r="Q25" s="32">
        <f t="shared" si="0"/>
        <v>0.4791538461538461</v>
      </c>
    </row>
    <row r="26" spans="1:537" s="12" customFormat="1" x14ac:dyDescent="0.25">
      <c r="A26" s="3">
        <v>21</v>
      </c>
      <c r="B26" s="3" t="s">
        <v>224</v>
      </c>
      <c r="C26" s="90" t="s">
        <v>244</v>
      </c>
      <c r="D26" s="20">
        <v>1</v>
      </c>
      <c r="E26" s="20">
        <v>0.94299999999999995</v>
      </c>
      <c r="F26" s="20">
        <v>1</v>
      </c>
      <c r="G26" s="20">
        <v>0.51400000000000001</v>
      </c>
      <c r="H26" s="20">
        <v>1</v>
      </c>
      <c r="I26" s="20">
        <v>8.5999999999999993E-2</v>
      </c>
      <c r="J26" s="20">
        <v>0</v>
      </c>
      <c r="K26" s="20"/>
      <c r="L26" s="20">
        <v>1</v>
      </c>
      <c r="M26" s="20">
        <v>0.17100000000000001</v>
      </c>
      <c r="N26" s="20">
        <v>5.7000000000000002E-2</v>
      </c>
      <c r="O26" s="20">
        <v>0</v>
      </c>
      <c r="P26" s="20">
        <v>-2.9000000000000001E-2</v>
      </c>
      <c r="Q26" s="32">
        <f t="shared" si="0"/>
        <v>0.47850000000000009</v>
      </c>
    </row>
    <row r="27" spans="1:537" s="12" customFormat="1" x14ac:dyDescent="0.25">
      <c r="A27" s="3">
        <v>22</v>
      </c>
      <c r="B27" s="3" t="s">
        <v>224</v>
      </c>
      <c r="C27" s="90" t="s">
        <v>245</v>
      </c>
      <c r="D27" s="20">
        <v>0.97799999999999998</v>
      </c>
      <c r="E27" s="20">
        <v>0.91300000000000003</v>
      </c>
      <c r="F27" s="20">
        <v>1</v>
      </c>
      <c r="G27" s="20">
        <v>0.217</v>
      </c>
      <c r="H27" s="20">
        <v>0.875</v>
      </c>
      <c r="I27" s="20">
        <v>0.217</v>
      </c>
      <c r="J27" s="20">
        <v>2.1999999999999999E-2</v>
      </c>
      <c r="K27" s="20">
        <v>1</v>
      </c>
      <c r="L27" s="20">
        <v>1</v>
      </c>
      <c r="M27" s="20">
        <v>0.17399999999999999</v>
      </c>
      <c r="N27" s="20">
        <v>4.2999999999999997E-2</v>
      </c>
      <c r="O27" s="20">
        <v>-2.1999999999999999E-2</v>
      </c>
      <c r="P27" s="20">
        <v>-8.6999999999999994E-2</v>
      </c>
      <c r="Q27" s="32">
        <f t="shared" si="0"/>
        <v>0.48692307692307701</v>
      </c>
    </row>
    <row r="28" spans="1:537" s="12" customFormat="1" x14ac:dyDescent="0.25">
      <c r="A28" s="3">
        <v>23</v>
      </c>
      <c r="B28" s="3" t="s">
        <v>224</v>
      </c>
      <c r="C28" s="90" t="s">
        <v>246</v>
      </c>
      <c r="D28" s="20">
        <v>0.97699999999999998</v>
      </c>
      <c r="E28" s="20">
        <v>0.97699999999999998</v>
      </c>
      <c r="F28" s="20">
        <v>1</v>
      </c>
      <c r="G28" s="20">
        <v>0.72099999999999997</v>
      </c>
      <c r="H28" s="20">
        <v>1</v>
      </c>
      <c r="I28" s="20">
        <v>0.186</v>
      </c>
      <c r="J28" s="20">
        <v>0</v>
      </c>
      <c r="K28" s="20"/>
      <c r="L28" s="20">
        <v>1</v>
      </c>
      <c r="M28" s="20">
        <v>0.16300000000000001</v>
      </c>
      <c r="N28" s="20">
        <v>7.0000000000000007E-2</v>
      </c>
      <c r="O28" s="20">
        <v>-4.7E-2</v>
      </c>
      <c r="P28" s="20">
        <v>-4.7E-2</v>
      </c>
      <c r="Q28" s="32">
        <f t="shared" si="0"/>
        <v>0.50000000000000011</v>
      </c>
    </row>
    <row r="29" spans="1:537" s="12" customFormat="1" x14ac:dyDescent="0.25">
      <c r="A29" s="3">
        <v>24</v>
      </c>
      <c r="B29" s="3" t="s">
        <v>224</v>
      </c>
      <c r="C29" s="90" t="s">
        <v>247</v>
      </c>
      <c r="D29" s="20">
        <v>1</v>
      </c>
      <c r="E29" s="20">
        <v>0.87</v>
      </c>
      <c r="F29" s="20">
        <v>1</v>
      </c>
      <c r="G29" s="20">
        <v>0.52</v>
      </c>
      <c r="H29" s="20">
        <v>1</v>
      </c>
      <c r="I29" s="20">
        <v>0.1</v>
      </c>
      <c r="J29" s="20">
        <v>0</v>
      </c>
      <c r="K29" s="20"/>
      <c r="L29" s="20">
        <v>1</v>
      </c>
      <c r="M29" s="20">
        <v>0.03</v>
      </c>
      <c r="N29" s="20">
        <v>0.3</v>
      </c>
      <c r="O29" s="20">
        <v>0</v>
      </c>
      <c r="P29" s="20">
        <v>0</v>
      </c>
      <c r="Q29" s="32">
        <f t="shared" si="0"/>
        <v>0.48500000000000004</v>
      </c>
    </row>
    <row r="30" spans="1:537" s="12" customFormat="1" ht="25.5" x14ac:dyDescent="0.25">
      <c r="A30" s="3">
        <v>25</v>
      </c>
      <c r="B30" s="3" t="s">
        <v>224</v>
      </c>
      <c r="C30" s="90" t="s">
        <v>296</v>
      </c>
      <c r="D30" s="20">
        <v>1</v>
      </c>
      <c r="E30" s="20">
        <v>0.97</v>
      </c>
      <c r="F30" s="20">
        <v>1</v>
      </c>
      <c r="G30" s="20">
        <v>0.44109999999999999</v>
      </c>
      <c r="H30" s="20">
        <v>1</v>
      </c>
      <c r="I30" s="20">
        <v>0.12</v>
      </c>
      <c r="J30" s="20">
        <v>0</v>
      </c>
      <c r="K30" s="20"/>
      <c r="L30" s="20">
        <v>1</v>
      </c>
      <c r="M30" s="20">
        <v>6.0000000000000001E-3</v>
      </c>
      <c r="N30" s="20">
        <v>0</v>
      </c>
      <c r="O30" s="20">
        <v>0</v>
      </c>
      <c r="P30" s="20">
        <v>-0.03</v>
      </c>
      <c r="Q30" s="32">
        <f t="shared" si="0"/>
        <v>0.45892499999999997</v>
      </c>
    </row>
    <row r="31" spans="1:537" s="12" customFormat="1" x14ac:dyDescent="0.25">
      <c r="A31" s="3">
        <v>26</v>
      </c>
      <c r="B31" s="3" t="s">
        <v>224</v>
      </c>
      <c r="C31" s="90" t="s">
        <v>248</v>
      </c>
      <c r="D31" s="20">
        <v>1</v>
      </c>
      <c r="E31" s="20">
        <v>1</v>
      </c>
      <c r="F31" s="20">
        <v>1</v>
      </c>
      <c r="G31" s="20">
        <v>0.25</v>
      </c>
      <c r="H31" s="20">
        <v>1</v>
      </c>
      <c r="I31" s="20">
        <v>0.1</v>
      </c>
      <c r="J31" s="20">
        <v>0</v>
      </c>
      <c r="K31" s="20"/>
      <c r="L31" s="20">
        <v>1</v>
      </c>
      <c r="M31" s="20">
        <v>0.15</v>
      </c>
      <c r="N31" s="20">
        <v>0.1</v>
      </c>
      <c r="O31" s="20">
        <v>-0.05</v>
      </c>
      <c r="P31" s="20">
        <v>0</v>
      </c>
      <c r="Q31" s="32">
        <f t="shared" si="0"/>
        <v>0.46249999999999997</v>
      </c>
    </row>
    <row r="32" spans="1:537" s="12" customFormat="1" ht="25.5" x14ac:dyDescent="0.25">
      <c r="A32" s="3">
        <v>27</v>
      </c>
      <c r="B32" s="3" t="s">
        <v>224</v>
      </c>
      <c r="C32" s="90" t="s">
        <v>298</v>
      </c>
      <c r="D32" s="20">
        <v>1</v>
      </c>
      <c r="E32" s="20">
        <v>0.96899999999999997</v>
      </c>
      <c r="F32" s="20">
        <v>1</v>
      </c>
      <c r="G32" s="20">
        <v>0.65625999999999995</v>
      </c>
      <c r="H32" s="20">
        <v>1</v>
      </c>
      <c r="I32" s="20">
        <v>3.125E-2</v>
      </c>
      <c r="J32" s="20">
        <v>6.3E-2</v>
      </c>
      <c r="K32" s="20">
        <v>0.5</v>
      </c>
      <c r="L32" s="20">
        <v>1</v>
      </c>
      <c r="M32" s="20">
        <v>0.3125</v>
      </c>
      <c r="N32" s="20">
        <v>0.313</v>
      </c>
      <c r="O32" s="20">
        <v>-9.375E-2</v>
      </c>
      <c r="P32" s="20">
        <v>-6.25E-2</v>
      </c>
      <c r="Q32" s="32">
        <f t="shared" si="0"/>
        <v>0.51451999999999998</v>
      </c>
    </row>
    <row r="33" spans="1:17" s="12" customFormat="1" x14ac:dyDescent="0.25">
      <c r="A33" s="3">
        <v>28</v>
      </c>
      <c r="B33" s="3" t="s">
        <v>224</v>
      </c>
      <c r="C33" s="90" t="s">
        <v>249</v>
      </c>
      <c r="D33" s="20">
        <v>1</v>
      </c>
      <c r="E33" s="20">
        <v>0.96799999999999997</v>
      </c>
      <c r="F33" s="20">
        <v>1</v>
      </c>
      <c r="G33" s="20">
        <v>0.45100000000000001</v>
      </c>
      <c r="H33" s="20">
        <v>1</v>
      </c>
      <c r="I33" s="20">
        <v>0.161</v>
      </c>
      <c r="J33" s="20">
        <v>6.3E-2</v>
      </c>
      <c r="K33" s="20">
        <v>0.5</v>
      </c>
      <c r="L33" s="20">
        <v>1</v>
      </c>
      <c r="M33" s="20">
        <v>0.161</v>
      </c>
      <c r="N33" s="20">
        <v>0.129</v>
      </c>
      <c r="O33" s="20">
        <v>-6.4000000000000001E-2</v>
      </c>
      <c r="P33" s="20">
        <v>0</v>
      </c>
      <c r="Q33" s="32">
        <f t="shared" si="0"/>
        <v>0.48992307692307691</v>
      </c>
    </row>
    <row r="34" spans="1:17" s="12" customFormat="1" x14ac:dyDescent="0.25">
      <c r="A34" s="3">
        <v>29</v>
      </c>
      <c r="B34" s="3" t="s">
        <v>224</v>
      </c>
      <c r="C34" s="90" t="s">
        <v>250</v>
      </c>
      <c r="D34" s="20">
        <v>1</v>
      </c>
      <c r="E34" s="20">
        <v>0.96699999999999997</v>
      </c>
      <c r="F34" s="20">
        <v>1</v>
      </c>
      <c r="G34" s="20">
        <v>0.6</v>
      </c>
      <c r="H34" s="20">
        <v>1</v>
      </c>
      <c r="I34" s="20">
        <v>2.3300000000000001E-2</v>
      </c>
      <c r="J34" s="20">
        <v>3.3000000000000002E-2</v>
      </c>
      <c r="K34" s="20">
        <v>0</v>
      </c>
      <c r="L34" s="20">
        <v>1</v>
      </c>
      <c r="M34" s="20">
        <v>0.66700000000000004</v>
      </c>
      <c r="N34" s="20">
        <v>6.7000000000000004E-2</v>
      </c>
      <c r="O34" s="20">
        <v>0</v>
      </c>
      <c r="P34" s="20">
        <v>0</v>
      </c>
      <c r="Q34" s="32">
        <f t="shared" si="0"/>
        <v>0.48902307692307695</v>
      </c>
    </row>
    <row r="35" spans="1:17" s="12" customFormat="1" x14ac:dyDescent="0.25">
      <c r="A35" s="3">
        <v>30</v>
      </c>
      <c r="B35" s="3" t="s">
        <v>224</v>
      </c>
      <c r="C35" s="90" t="s">
        <v>251</v>
      </c>
      <c r="D35" s="20">
        <v>1</v>
      </c>
      <c r="E35" s="20">
        <v>0.90200000000000002</v>
      </c>
      <c r="F35" s="20">
        <v>1</v>
      </c>
      <c r="G35" s="20">
        <v>0.58499999999999996</v>
      </c>
      <c r="H35" s="20">
        <v>1</v>
      </c>
      <c r="I35" s="20">
        <v>2.4E-2</v>
      </c>
      <c r="J35" s="20">
        <v>0</v>
      </c>
      <c r="K35" s="20"/>
      <c r="L35" s="20">
        <v>1</v>
      </c>
      <c r="M35" s="20">
        <v>2.4E-2</v>
      </c>
      <c r="N35" s="20">
        <v>2.4E-2</v>
      </c>
      <c r="O35" s="20">
        <v>0</v>
      </c>
      <c r="P35" s="20">
        <v>-7.2999999999999995E-2</v>
      </c>
      <c r="Q35" s="32">
        <f t="shared" si="0"/>
        <v>0.45716666666666667</v>
      </c>
    </row>
    <row r="36" spans="1:17" s="12" customFormat="1" x14ac:dyDescent="0.25">
      <c r="A36" s="3">
        <v>31</v>
      </c>
      <c r="B36" s="3" t="s">
        <v>224</v>
      </c>
      <c r="C36" s="90" t="s">
        <v>252</v>
      </c>
      <c r="D36" s="20">
        <v>1</v>
      </c>
      <c r="E36" s="20">
        <v>0.13800000000000001</v>
      </c>
      <c r="F36" s="20">
        <v>1</v>
      </c>
      <c r="G36" s="20">
        <v>0.20699999999999999</v>
      </c>
      <c r="H36" s="20"/>
      <c r="I36" s="20">
        <v>0</v>
      </c>
      <c r="J36" s="20">
        <v>0</v>
      </c>
      <c r="K36" s="20"/>
      <c r="L36" s="20">
        <v>0</v>
      </c>
      <c r="M36" s="20">
        <v>0</v>
      </c>
      <c r="N36" s="20" t="s">
        <v>311</v>
      </c>
      <c r="O36" s="20">
        <v>0</v>
      </c>
      <c r="P36" s="20">
        <v>0</v>
      </c>
      <c r="Q36" s="32">
        <f t="shared" si="0"/>
        <v>0.23449999999999999</v>
      </c>
    </row>
    <row r="37" spans="1:17" s="12" customFormat="1" ht="25.5" x14ac:dyDescent="0.25">
      <c r="A37" s="3">
        <v>32</v>
      </c>
      <c r="B37" s="3" t="s">
        <v>224</v>
      </c>
      <c r="C37" s="90" t="s">
        <v>253</v>
      </c>
      <c r="D37" s="20">
        <v>0.83499999999999996</v>
      </c>
      <c r="E37" s="20">
        <v>0.90700000000000003</v>
      </c>
      <c r="F37" s="20">
        <v>1</v>
      </c>
      <c r="G37" s="20">
        <v>0.42599999999999999</v>
      </c>
      <c r="H37" s="20">
        <v>1</v>
      </c>
      <c r="I37" s="20">
        <v>0.14799999999999999</v>
      </c>
      <c r="J37" s="20">
        <v>1.9E-2</v>
      </c>
      <c r="K37" s="20">
        <v>0</v>
      </c>
      <c r="L37" s="20">
        <v>0</v>
      </c>
      <c r="M37" s="20">
        <v>0</v>
      </c>
      <c r="N37" s="20">
        <v>0.37</v>
      </c>
      <c r="O37" s="20">
        <v>-0.111</v>
      </c>
      <c r="P37" s="20">
        <v>-0.222</v>
      </c>
      <c r="Q37" s="32">
        <f t="shared" si="0"/>
        <v>0.33630769230769231</v>
      </c>
    </row>
    <row r="38" spans="1:17" s="12" customFormat="1" x14ac:dyDescent="0.25">
      <c r="A38" s="3">
        <v>33</v>
      </c>
      <c r="B38" s="3" t="s">
        <v>224</v>
      </c>
      <c r="C38" s="90" t="s">
        <v>254</v>
      </c>
      <c r="D38" s="20">
        <v>0.95</v>
      </c>
      <c r="E38" s="20">
        <v>0.98</v>
      </c>
      <c r="F38" s="20">
        <v>1</v>
      </c>
      <c r="G38" s="20">
        <v>0.56999999999999995</v>
      </c>
      <c r="H38" s="20">
        <v>1</v>
      </c>
      <c r="I38" s="20">
        <v>7.0000000000000007E-2</v>
      </c>
      <c r="J38" s="20">
        <v>0</v>
      </c>
      <c r="K38" s="20"/>
      <c r="L38" s="20">
        <v>1</v>
      </c>
      <c r="M38" s="20">
        <v>0.32</v>
      </c>
      <c r="N38" s="20">
        <v>7.0000000000000007E-2</v>
      </c>
      <c r="O38" s="20">
        <v>0</v>
      </c>
      <c r="P38" s="20">
        <v>-0.02</v>
      </c>
      <c r="Q38" s="32">
        <f t="shared" si="0"/>
        <v>0.49500000000000011</v>
      </c>
    </row>
    <row r="39" spans="1:17" s="12" customFormat="1" x14ac:dyDescent="0.25">
      <c r="A39" s="3">
        <v>34</v>
      </c>
      <c r="B39" s="3" t="s">
        <v>224</v>
      </c>
      <c r="C39" s="90" t="s">
        <v>255</v>
      </c>
      <c r="D39" s="20">
        <v>1</v>
      </c>
      <c r="E39" s="20">
        <v>0.97199999999999998</v>
      </c>
      <c r="F39" s="20">
        <v>1</v>
      </c>
      <c r="G39" s="20">
        <v>0.48199999999999998</v>
      </c>
      <c r="H39" s="20">
        <v>0.4</v>
      </c>
      <c r="I39" s="20">
        <v>0</v>
      </c>
      <c r="J39" s="20">
        <v>0</v>
      </c>
      <c r="K39" s="20"/>
      <c r="L39" s="20">
        <v>1</v>
      </c>
      <c r="M39" s="20">
        <v>0</v>
      </c>
      <c r="N39" s="20">
        <v>0</v>
      </c>
      <c r="O39" s="20">
        <v>0</v>
      </c>
      <c r="P39" s="20">
        <v>-0.27800000000000002</v>
      </c>
      <c r="Q39" s="32">
        <f t="shared" si="0"/>
        <v>0.38133333333333325</v>
      </c>
    </row>
    <row r="40" spans="1:17" s="12" customFormat="1" x14ac:dyDescent="0.25">
      <c r="A40" s="3">
        <v>35</v>
      </c>
      <c r="B40" s="3" t="s">
        <v>224</v>
      </c>
      <c r="C40" s="90" t="s">
        <v>256</v>
      </c>
      <c r="D40" s="20">
        <v>1</v>
      </c>
      <c r="E40" s="20">
        <v>0.86399999999999999</v>
      </c>
      <c r="F40" s="20">
        <v>1</v>
      </c>
      <c r="G40" s="20">
        <v>0.54600000000000004</v>
      </c>
      <c r="H40" s="20">
        <v>1</v>
      </c>
      <c r="I40" s="20">
        <v>4.4999999999999998E-2</v>
      </c>
      <c r="J40" s="20">
        <v>2.3E-2</v>
      </c>
      <c r="K40" s="20">
        <v>0</v>
      </c>
      <c r="L40" s="20">
        <v>1</v>
      </c>
      <c r="M40" s="20">
        <v>9.0999999999999998E-2</v>
      </c>
      <c r="N40" s="20">
        <v>4.4999999999999998E-2</v>
      </c>
      <c r="O40" s="20">
        <v>0</v>
      </c>
      <c r="P40" s="20">
        <v>-4.4999999999999998E-2</v>
      </c>
      <c r="Q40" s="32">
        <f t="shared" si="0"/>
        <v>0.42838461538461536</v>
      </c>
    </row>
    <row r="41" spans="1:17" s="12" customFormat="1" x14ac:dyDescent="0.25">
      <c r="A41" s="3">
        <v>36</v>
      </c>
      <c r="B41" s="3" t="s">
        <v>224</v>
      </c>
      <c r="C41" s="90" t="s">
        <v>257</v>
      </c>
      <c r="D41" s="20">
        <v>1</v>
      </c>
      <c r="E41" s="20">
        <v>0.875</v>
      </c>
      <c r="F41" s="20">
        <v>1</v>
      </c>
      <c r="G41" s="20">
        <v>0.625</v>
      </c>
      <c r="H41" s="20">
        <v>0.98299999999999998</v>
      </c>
      <c r="I41" s="20">
        <v>0</v>
      </c>
      <c r="J41" s="20">
        <v>0</v>
      </c>
      <c r="K41" s="20"/>
      <c r="L41" s="20">
        <v>1</v>
      </c>
      <c r="M41" s="20">
        <v>0</v>
      </c>
      <c r="N41" s="20">
        <v>0</v>
      </c>
      <c r="O41" s="20">
        <v>0</v>
      </c>
      <c r="P41" s="20">
        <v>-0.16600000000000001</v>
      </c>
      <c r="Q41" s="32">
        <f t="shared" si="0"/>
        <v>0.44308333333333327</v>
      </c>
    </row>
    <row r="42" spans="1:17" s="12" customFormat="1" x14ac:dyDescent="0.25">
      <c r="A42" s="3">
        <v>37</v>
      </c>
      <c r="B42" s="3" t="s">
        <v>224</v>
      </c>
      <c r="C42" s="90" t="s">
        <v>258</v>
      </c>
      <c r="D42" s="20">
        <v>0.94099999999999995</v>
      </c>
      <c r="E42" s="20">
        <v>0.90600000000000003</v>
      </c>
      <c r="F42" s="20">
        <v>1</v>
      </c>
      <c r="G42" s="20">
        <v>0.188</v>
      </c>
      <c r="H42" s="20">
        <v>1</v>
      </c>
      <c r="I42" s="20">
        <v>3.1E-2</v>
      </c>
      <c r="J42" s="20">
        <v>0</v>
      </c>
      <c r="K42" s="20"/>
      <c r="L42" s="20">
        <v>1</v>
      </c>
      <c r="M42" s="20">
        <v>9.4E-2</v>
      </c>
      <c r="N42" s="20">
        <v>0</v>
      </c>
      <c r="O42" s="20">
        <v>-0.125</v>
      </c>
      <c r="P42" s="20">
        <v>-0.75</v>
      </c>
      <c r="Q42" s="32">
        <f t="shared" si="0"/>
        <v>0.35708333333333336</v>
      </c>
    </row>
    <row r="43" spans="1:17" s="12" customFormat="1" ht="25.5" x14ac:dyDescent="0.25">
      <c r="A43" s="3">
        <v>38</v>
      </c>
      <c r="B43" s="3" t="s">
        <v>224</v>
      </c>
      <c r="C43" s="90" t="s">
        <v>299</v>
      </c>
      <c r="D43" s="20">
        <v>0.78400000000000003</v>
      </c>
      <c r="E43" s="20">
        <v>0.91500000000000004</v>
      </c>
      <c r="F43" s="20">
        <v>1</v>
      </c>
      <c r="G43" s="20">
        <v>0.53200000000000003</v>
      </c>
      <c r="H43" s="20">
        <v>1</v>
      </c>
      <c r="I43" s="20">
        <v>7.4999999999999997E-2</v>
      </c>
      <c r="J43" s="20">
        <v>1</v>
      </c>
      <c r="K43" s="20">
        <v>0</v>
      </c>
      <c r="L43" s="20">
        <v>1</v>
      </c>
      <c r="M43" s="20">
        <v>7.4999999999999997E-2</v>
      </c>
      <c r="N43" s="20">
        <v>7.4999999999999997E-2</v>
      </c>
      <c r="O43" s="20">
        <v>0</v>
      </c>
      <c r="P43" s="20">
        <v>-2.5000000000000001E-2</v>
      </c>
      <c r="Q43" s="32">
        <f t="shared" si="0"/>
        <v>0.49469230769230771</v>
      </c>
    </row>
    <row r="44" spans="1:17" s="136" customFormat="1" x14ac:dyDescent="0.25">
      <c r="A44" s="3">
        <v>39</v>
      </c>
      <c r="B44" s="3" t="s">
        <v>224</v>
      </c>
      <c r="C44" s="90" t="s">
        <v>259</v>
      </c>
      <c r="D44" s="20">
        <v>0.87</v>
      </c>
      <c r="E44" s="20">
        <v>0.92600000000000005</v>
      </c>
      <c r="F44" s="20">
        <v>1</v>
      </c>
      <c r="G44" s="20">
        <v>0.44</v>
      </c>
      <c r="H44" s="20">
        <v>1</v>
      </c>
      <c r="I44" s="20">
        <v>7.3999999999999996E-2</v>
      </c>
      <c r="J44" s="20">
        <v>1</v>
      </c>
      <c r="K44" s="20">
        <v>0</v>
      </c>
      <c r="L44" s="20">
        <v>1</v>
      </c>
      <c r="M44" s="20">
        <v>7.3999999999999996E-2</v>
      </c>
      <c r="N44" s="20">
        <v>3.6999999999999998E-2</v>
      </c>
      <c r="O44" s="20">
        <v>0</v>
      </c>
      <c r="P44" s="20">
        <v>-7.3999999999999996E-2</v>
      </c>
      <c r="Q44" s="32">
        <f t="shared" si="0"/>
        <v>0.48823076923076925</v>
      </c>
    </row>
    <row r="45" spans="1:17" s="12" customFormat="1" ht="60" x14ac:dyDescent="0.25">
      <c r="A45" s="3">
        <v>40</v>
      </c>
      <c r="B45" s="3" t="s">
        <v>224</v>
      </c>
      <c r="C45" s="90" t="s">
        <v>301</v>
      </c>
      <c r="D45" s="24">
        <v>0.82899999999999996</v>
      </c>
      <c r="E45" s="20">
        <v>0.90400000000000003</v>
      </c>
      <c r="F45" s="20">
        <v>1</v>
      </c>
      <c r="G45" s="20">
        <v>0.61199999999999999</v>
      </c>
      <c r="H45" s="20">
        <v>1</v>
      </c>
      <c r="I45" s="20">
        <v>2.8000000000000001E-2</v>
      </c>
      <c r="J45" s="20">
        <v>3.1E-2</v>
      </c>
      <c r="K45" s="20">
        <v>0.5</v>
      </c>
      <c r="L45" s="20">
        <v>1</v>
      </c>
      <c r="M45" s="20">
        <v>5.6000000000000001E-2</v>
      </c>
      <c r="N45" s="20">
        <v>1.4E-2</v>
      </c>
      <c r="O45" s="20">
        <v>-2.8000000000000001E-2</v>
      </c>
      <c r="P45" s="20">
        <v>-5.6000000000000001E-2</v>
      </c>
      <c r="Q45" s="32">
        <f t="shared" si="0"/>
        <v>0.4530769230769231</v>
      </c>
    </row>
    <row r="46" spans="1:17" s="120" customFormat="1" x14ac:dyDescent="0.25">
      <c r="A46" s="117">
        <v>41</v>
      </c>
      <c r="B46" s="117" t="s">
        <v>224</v>
      </c>
      <c r="C46" s="118" t="s">
        <v>260</v>
      </c>
      <c r="D46" s="209">
        <v>1</v>
      </c>
      <c r="E46" s="209">
        <v>0.84599999999999997</v>
      </c>
      <c r="F46" s="209">
        <v>1</v>
      </c>
      <c r="G46" s="209">
        <v>0.57699999999999996</v>
      </c>
      <c r="H46" s="209">
        <v>1</v>
      </c>
      <c r="I46" s="209">
        <v>2.69E-2</v>
      </c>
      <c r="J46" s="20">
        <v>0</v>
      </c>
      <c r="K46" s="20"/>
      <c r="L46" s="209">
        <v>1</v>
      </c>
      <c r="M46" s="209">
        <v>0.115</v>
      </c>
      <c r="N46" s="209">
        <v>7.6999999999999999E-2</v>
      </c>
      <c r="O46" s="209">
        <v>-3.7999999999999999E-2</v>
      </c>
      <c r="P46" s="209">
        <v>-7.6999999999999999E-2</v>
      </c>
      <c r="Q46" s="32">
        <f t="shared" si="0"/>
        <v>0.46057500000000001</v>
      </c>
    </row>
    <row r="47" spans="1:17" s="12" customFormat="1" x14ac:dyDescent="0.25">
      <c r="A47" s="3">
        <v>42</v>
      </c>
      <c r="B47" s="3" t="s">
        <v>224</v>
      </c>
      <c r="C47" s="90" t="s">
        <v>289</v>
      </c>
      <c r="D47" s="20">
        <v>0.96399999999999997</v>
      </c>
      <c r="E47" s="20">
        <v>0.98199999999999998</v>
      </c>
      <c r="F47" s="20">
        <v>1</v>
      </c>
      <c r="G47" s="20">
        <v>0.29599999999999999</v>
      </c>
      <c r="H47" s="20">
        <v>1</v>
      </c>
      <c r="I47" s="20">
        <v>0</v>
      </c>
      <c r="J47" s="20">
        <v>0</v>
      </c>
      <c r="K47" s="20"/>
      <c r="L47" s="20">
        <v>1</v>
      </c>
      <c r="M47" s="20">
        <v>0</v>
      </c>
      <c r="N47" s="20">
        <v>0</v>
      </c>
      <c r="O47" s="20">
        <v>-5.6000000000000001E-2</v>
      </c>
      <c r="P47" s="20">
        <v>0</v>
      </c>
      <c r="Q47" s="32">
        <f t="shared" si="0"/>
        <v>0.43216666666666659</v>
      </c>
    </row>
    <row r="48" spans="1:17" x14ac:dyDescent="0.25">
      <c r="A48" s="71" t="s">
        <v>219</v>
      </c>
      <c r="B48" s="385" t="s">
        <v>224</v>
      </c>
      <c r="C48" s="386"/>
      <c r="D48" s="62">
        <f>AVERAGE(D6:D47)</f>
        <v>0.9652857142857143</v>
      </c>
      <c r="E48" s="62">
        <f t="shared" ref="E48:P48" si="1">AVERAGE(E6:E47)</f>
        <v>0.91730952380952402</v>
      </c>
      <c r="F48" s="62">
        <f t="shared" si="1"/>
        <v>0.97619047619047616</v>
      </c>
      <c r="G48" s="62">
        <f t="shared" si="1"/>
        <v>0.50395830687830689</v>
      </c>
      <c r="H48" s="62">
        <f t="shared" si="1"/>
        <v>0.97519999999999984</v>
      </c>
      <c r="I48" s="62">
        <f t="shared" si="1"/>
        <v>6.1360978835978852E-2</v>
      </c>
      <c r="J48" s="62">
        <f t="shared" si="1"/>
        <v>6.3204851752021562E-2</v>
      </c>
      <c r="K48" s="62">
        <f t="shared" si="1"/>
        <v>0.36276470588235293</v>
      </c>
      <c r="L48" s="62">
        <f t="shared" si="1"/>
        <v>0.90476190476190477</v>
      </c>
      <c r="M48" s="62">
        <f t="shared" si="1"/>
        <v>0.14368970189701896</v>
      </c>
      <c r="N48" s="62">
        <f t="shared" si="1"/>
        <v>7.5051490514905159E-2</v>
      </c>
      <c r="O48" s="62">
        <f t="shared" si="1"/>
        <v>-2.2946428571428572E-2</v>
      </c>
      <c r="P48" s="62">
        <f t="shared" si="1"/>
        <v>-6.8607142857142839E-2</v>
      </c>
      <c r="Q48" s="208">
        <f>AVERAGE(Q6:Q47)</f>
        <v>0.45241583595882334</v>
      </c>
    </row>
    <row r="49" spans="17:17" x14ac:dyDescent="0.25">
      <c r="Q49" s="4"/>
    </row>
  </sheetData>
  <sheetProtection algorithmName="SHA-512" hashValue="nlGoskTef64u7DIvSreBK+dO36XBYKNPqdCPTQbqj/6oO37hdCxE8O4pqLkWfxenQHoZ6xrqsgeNrWLtJgAiJA==" saltValue="iyZUHyBKLbIqmJBIauOAWA==" spinCount="100000" sheet="1" objects="1" scenarios="1" selectLockedCells="1" selectUnlockedCells="1"/>
  <sortState ref="A7:T32">
    <sortCondition ref="A7:A32"/>
  </sortState>
  <mergeCells count="17">
    <mergeCell ref="A1:Q1"/>
    <mergeCell ref="A3:A5"/>
    <mergeCell ref="C3:C5"/>
    <mergeCell ref="D3:D5"/>
    <mergeCell ref="F3:F5"/>
    <mergeCell ref="G3:G5"/>
    <mergeCell ref="I3:I5"/>
    <mergeCell ref="A2:Q2"/>
    <mergeCell ref="E3:E5"/>
    <mergeCell ref="H3:H5"/>
    <mergeCell ref="M3:M5"/>
    <mergeCell ref="N3:N5"/>
    <mergeCell ref="B48:C48"/>
    <mergeCell ref="B3:B5"/>
    <mergeCell ref="J3:K3"/>
    <mergeCell ref="L3:L5"/>
    <mergeCell ref="O3:P3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8"/>
  <sheetViews>
    <sheetView zoomScale="70" zoomScaleNormal="70" workbookViewId="0">
      <selection activeCell="I6" sqref="I6"/>
    </sheetView>
  </sheetViews>
  <sheetFormatPr defaultColWidth="8.85546875" defaultRowHeight="15" x14ac:dyDescent="0.25"/>
  <cols>
    <col min="1" max="1" width="8.85546875" style="5"/>
    <col min="2" max="2" width="24.7109375" style="5" customWidth="1"/>
    <col min="3" max="3" width="30.8554687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3" width="8.140625" style="5" customWidth="1"/>
    <col min="14" max="16384" width="8.85546875" style="5"/>
  </cols>
  <sheetData>
    <row r="1" spans="1:14" ht="15.75" customHeight="1" x14ac:dyDescent="0.25">
      <c r="A1" s="393" t="s">
        <v>167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4" ht="15.75" customHeight="1" x14ac:dyDescent="0.25">
      <c r="A2" s="393"/>
      <c r="B2" s="393"/>
      <c r="C2" s="405"/>
      <c r="D2" s="405"/>
      <c r="E2" s="405"/>
      <c r="F2" s="405"/>
      <c r="G2" s="405"/>
      <c r="H2" s="405"/>
      <c r="I2" s="405"/>
      <c r="J2" s="405"/>
      <c r="K2" s="405"/>
    </row>
    <row r="3" spans="1:14" ht="51.75" customHeight="1" x14ac:dyDescent="0.25">
      <c r="A3" s="387" t="s">
        <v>2</v>
      </c>
      <c r="B3" s="358" t="s">
        <v>101</v>
      </c>
      <c r="C3" s="358" t="s">
        <v>100</v>
      </c>
      <c r="D3" s="406" t="s">
        <v>111</v>
      </c>
      <c r="E3" s="407"/>
      <c r="F3" s="408" t="s">
        <v>63</v>
      </c>
      <c r="G3" s="409"/>
      <c r="H3" s="410"/>
      <c r="I3" s="411" t="s">
        <v>285</v>
      </c>
      <c r="J3" s="411" t="s">
        <v>286</v>
      </c>
      <c r="K3" s="196" t="s">
        <v>55</v>
      </c>
      <c r="L3" s="196" t="s">
        <v>19</v>
      </c>
      <c r="M3" s="196" t="s">
        <v>18</v>
      </c>
      <c r="N3" s="402" t="s">
        <v>326</v>
      </c>
    </row>
    <row r="4" spans="1:14" ht="19.5" customHeight="1" x14ac:dyDescent="0.25">
      <c r="A4" s="387"/>
      <c r="B4" s="358"/>
      <c r="C4" s="358"/>
      <c r="D4" s="197" t="s">
        <v>102</v>
      </c>
      <c r="E4" s="194" t="s">
        <v>103</v>
      </c>
      <c r="F4" s="194" t="s">
        <v>64</v>
      </c>
      <c r="G4" s="195" t="s">
        <v>65</v>
      </c>
      <c r="H4" s="195" t="s">
        <v>79</v>
      </c>
      <c r="I4" s="412"/>
      <c r="J4" s="412"/>
      <c r="K4" s="61"/>
      <c r="L4" s="61"/>
      <c r="M4" s="61"/>
      <c r="N4" s="403"/>
    </row>
    <row r="5" spans="1:14" ht="63.75" customHeight="1" x14ac:dyDescent="0.25">
      <c r="A5" s="387"/>
      <c r="B5" s="358"/>
      <c r="C5" s="358"/>
      <c r="D5" s="197" t="s">
        <v>104</v>
      </c>
      <c r="E5" s="194" t="s">
        <v>105</v>
      </c>
      <c r="F5" s="194" t="s">
        <v>8</v>
      </c>
      <c r="G5" s="195" t="s">
        <v>9</v>
      </c>
      <c r="H5" s="195" t="s">
        <v>10</v>
      </c>
      <c r="I5" s="413"/>
      <c r="J5" s="413"/>
      <c r="K5" s="61" t="s">
        <v>163</v>
      </c>
      <c r="L5" s="61" t="s">
        <v>163</v>
      </c>
      <c r="M5" s="61" t="s">
        <v>54</v>
      </c>
      <c r="N5" s="404"/>
    </row>
    <row r="6" spans="1:14" ht="25.5" x14ac:dyDescent="0.25">
      <c r="A6" s="3">
        <v>1</v>
      </c>
      <c r="B6" s="3" t="s">
        <v>224</v>
      </c>
      <c r="C6" s="166" t="s">
        <v>225</v>
      </c>
      <c r="D6" s="210"/>
      <c r="E6" s="210"/>
      <c r="F6" s="144">
        <v>0.5</v>
      </c>
      <c r="G6" s="210"/>
      <c r="H6" s="210"/>
      <c r="I6" s="144">
        <v>0.71</v>
      </c>
      <c r="J6" s="210"/>
      <c r="K6" s="211">
        <f>AVERAGE(D6:J6)</f>
        <v>0.60499999999999998</v>
      </c>
      <c r="L6" s="211">
        <f>'1.2.'!Q6</f>
        <v>0.44049999999999995</v>
      </c>
      <c r="M6" s="211">
        <f>'1.1.'!Y8</f>
        <v>0.89935714285714274</v>
      </c>
      <c r="N6" s="247">
        <f>AVERAGE(K6:M6)</f>
        <v>0.64828571428571424</v>
      </c>
    </row>
    <row r="7" spans="1:14" s="12" customFormat="1" ht="25.5" x14ac:dyDescent="0.25">
      <c r="A7" s="3">
        <v>2</v>
      </c>
      <c r="B7" s="3" t="s">
        <v>224</v>
      </c>
      <c r="C7" s="166" t="s">
        <v>226</v>
      </c>
      <c r="D7" s="210"/>
      <c r="E7" s="210"/>
      <c r="F7" s="20">
        <v>0.47699999999999998</v>
      </c>
      <c r="G7" s="210"/>
      <c r="H7" s="210"/>
      <c r="I7" s="20">
        <v>0.9</v>
      </c>
      <c r="J7" s="210"/>
      <c r="K7" s="211">
        <f t="shared" ref="K7:K47" si="0">AVERAGE(D7:J7)</f>
        <v>0.6885</v>
      </c>
      <c r="L7" s="211">
        <f>'1.2.'!Q7</f>
        <v>0.43076923076923079</v>
      </c>
      <c r="M7" s="211">
        <f>'1.1.'!Y9</f>
        <v>0.84707142857142859</v>
      </c>
      <c r="N7" s="247">
        <f t="shared" ref="N7:N47" si="1">AVERAGE(K7:M7)</f>
        <v>0.65544688644688653</v>
      </c>
    </row>
    <row r="8" spans="1:14" s="12" customFormat="1" ht="25.5" x14ac:dyDescent="0.25">
      <c r="A8" s="3">
        <v>3</v>
      </c>
      <c r="B8" s="3" t="s">
        <v>224</v>
      </c>
      <c r="C8" s="166" t="s">
        <v>227</v>
      </c>
      <c r="D8" s="212"/>
      <c r="E8" s="212"/>
      <c r="F8" s="20">
        <v>1</v>
      </c>
      <c r="G8" s="213"/>
      <c r="H8" s="213"/>
      <c r="I8" s="20">
        <v>0.8</v>
      </c>
      <c r="J8" s="213"/>
      <c r="K8" s="211">
        <f t="shared" si="0"/>
        <v>0.9</v>
      </c>
      <c r="L8" s="211">
        <f>'1.2.'!Q8</f>
        <v>0.45566666666666672</v>
      </c>
      <c r="M8" s="211">
        <f>'1.1.'!Y10</f>
        <v>1.0842857142857141</v>
      </c>
      <c r="N8" s="247">
        <f t="shared" si="1"/>
        <v>0.81331746031746022</v>
      </c>
    </row>
    <row r="9" spans="1:14" s="12" customFormat="1" ht="25.5" x14ac:dyDescent="0.25">
      <c r="A9" s="3">
        <v>4</v>
      </c>
      <c r="B9" s="3" t="s">
        <v>224</v>
      </c>
      <c r="C9" s="170" t="s">
        <v>228</v>
      </c>
      <c r="D9" s="214"/>
      <c r="E9" s="214"/>
      <c r="F9" s="21">
        <v>0.42499999999999999</v>
      </c>
      <c r="G9" s="21">
        <v>0.64</v>
      </c>
      <c r="H9" s="113"/>
      <c r="I9" s="21">
        <v>0.98</v>
      </c>
      <c r="J9" s="113"/>
      <c r="K9" s="211">
        <f t="shared" si="0"/>
        <v>0.68166666666666664</v>
      </c>
      <c r="L9" s="211">
        <f>'1.2.'!Q9</f>
        <v>0.40641666666666665</v>
      </c>
      <c r="M9" s="211">
        <f>'1.1.'!Y11</f>
        <v>0.43414285714285722</v>
      </c>
      <c r="N9" s="247">
        <f t="shared" si="1"/>
        <v>0.50740873015873011</v>
      </c>
    </row>
    <row r="10" spans="1:14" s="12" customFormat="1" ht="26.25" customHeight="1" x14ac:dyDescent="0.25">
      <c r="A10" s="3">
        <v>5</v>
      </c>
      <c r="B10" s="3" t="s">
        <v>224</v>
      </c>
      <c r="C10" s="170" t="s">
        <v>229</v>
      </c>
      <c r="D10" s="214"/>
      <c r="E10" s="214"/>
      <c r="F10" s="21">
        <v>0.5</v>
      </c>
      <c r="G10" s="21">
        <v>0.54</v>
      </c>
      <c r="H10" s="113"/>
      <c r="I10" s="21">
        <v>0.68</v>
      </c>
      <c r="J10" s="113"/>
      <c r="K10" s="211">
        <f t="shared" si="0"/>
        <v>0.57333333333333336</v>
      </c>
      <c r="L10" s="211">
        <f>'1.2.'!Q10</f>
        <v>0.3833333333333333</v>
      </c>
      <c r="M10" s="211">
        <f>'1.1.'!Y12</f>
        <v>0.73071428571428576</v>
      </c>
      <c r="N10" s="247">
        <f t="shared" si="1"/>
        <v>0.56246031746031744</v>
      </c>
    </row>
    <row r="11" spans="1:14" s="12" customFormat="1" ht="26.25" customHeight="1" x14ac:dyDescent="0.25">
      <c r="A11" s="3">
        <v>6</v>
      </c>
      <c r="B11" s="3" t="s">
        <v>224</v>
      </c>
      <c r="C11" s="170" t="s">
        <v>230</v>
      </c>
      <c r="D11" s="214"/>
      <c r="E11" s="214"/>
      <c r="F11" s="21">
        <v>0.74</v>
      </c>
      <c r="G11" s="21">
        <v>0.62</v>
      </c>
      <c r="H11" s="113"/>
      <c r="I11" s="21">
        <v>0.8</v>
      </c>
      <c r="J11" s="113"/>
      <c r="K11" s="211">
        <f t="shared" si="0"/>
        <v>0.72000000000000008</v>
      </c>
      <c r="L11" s="211">
        <f>'1.2.'!Q11</f>
        <v>0.46649999999999991</v>
      </c>
      <c r="M11" s="211">
        <f>'1.1.'!Y13</f>
        <v>1.1132142857142857</v>
      </c>
      <c r="N11" s="247">
        <f t="shared" si="1"/>
        <v>0.76657142857142857</v>
      </c>
    </row>
    <row r="12" spans="1:14" s="12" customFormat="1" x14ac:dyDescent="0.25">
      <c r="A12" s="3">
        <v>7</v>
      </c>
      <c r="B12" s="3" t="s">
        <v>224</v>
      </c>
      <c r="C12" s="90" t="s">
        <v>231</v>
      </c>
      <c r="D12" s="144">
        <v>0</v>
      </c>
      <c r="E12" s="144">
        <v>1</v>
      </c>
      <c r="F12" s="21">
        <v>0.66</v>
      </c>
      <c r="G12" s="21">
        <v>0.32900000000000001</v>
      </c>
      <c r="H12" s="21">
        <v>0.2</v>
      </c>
      <c r="I12" s="21">
        <v>1</v>
      </c>
      <c r="J12" s="21">
        <v>1</v>
      </c>
      <c r="K12" s="211">
        <f t="shared" si="0"/>
        <v>0.59842857142857142</v>
      </c>
      <c r="L12" s="211">
        <f>'1.2.'!Q12</f>
        <v>0.34581818181818186</v>
      </c>
      <c r="M12" s="211">
        <f>'1.1.'!Y14</f>
        <v>1.1877857142857144</v>
      </c>
      <c r="N12" s="247">
        <f t="shared" si="1"/>
        <v>0.71067748917748919</v>
      </c>
    </row>
    <row r="13" spans="1:14" s="12" customFormat="1" x14ac:dyDescent="0.25">
      <c r="A13" s="3">
        <v>8</v>
      </c>
      <c r="B13" s="3" t="s">
        <v>224</v>
      </c>
      <c r="C13" s="90" t="s">
        <v>232</v>
      </c>
      <c r="D13" s="144">
        <v>0</v>
      </c>
      <c r="E13" s="144">
        <v>1</v>
      </c>
      <c r="F13" s="21">
        <v>0.98</v>
      </c>
      <c r="G13" s="21">
        <v>0.85299999999999998</v>
      </c>
      <c r="H13" s="21">
        <v>0.875</v>
      </c>
      <c r="I13" s="21">
        <v>0.76600000000000001</v>
      </c>
      <c r="J13" s="21">
        <v>1</v>
      </c>
      <c r="K13" s="211">
        <f t="shared" si="0"/>
        <v>0.78200000000000003</v>
      </c>
      <c r="L13" s="211">
        <f>'1.2.'!Q13</f>
        <v>0.49848461538461536</v>
      </c>
      <c r="M13" s="211">
        <f>'1.1.'!Y15</f>
        <v>1.3845000000000001</v>
      </c>
      <c r="N13" s="247">
        <f t="shared" si="1"/>
        <v>0.88832820512820521</v>
      </c>
    </row>
    <row r="14" spans="1:14" s="12" customFormat="1" ht="25.5" x14ac:dyDescent="0.25">
      <c r="A14" s="3">
        <v>9</v>
      </c>
      <c r="B14" s="3" t="s">
        <v>224</v>
      </c>
      <c r="C14" s="90" t="s">
        <v>233</v>
      </c>
      <c r="D14" s="144">
        <v>0.39500000000000002</v>
      </c>
      <c r="E14" s="144">
        <v>0.60499999999999998</v>
      </c>
      <c r="F14" s="20">
        <v>0.36199999999999999</v>
      </c>
      <c r="G14" s="20">
        <v>0.438</v>
      </c>
      <c r="H14" s="20">
        <v>0.5</v>
      </c>
      <c r="I14" s="21">
        <v>0.8</v>
      </c>
      <c r="J14" s="21">
        <v>0.85</v>
      </c>
      <c r="K14" s="211">
        <f t="shared" si="0"/>
        <v>0.56428571428571428</v>
      </c>
      <c r="L14" s="211">
        <f>'1.2.'!Q14</f>
        <v>0.4890000000000001</v>
      </c>
      <c r="M14" s="211">
        <f>'1.1.'!Y16</f>
        <v>1.233857142857143</v>
      </c>
      <c r="N14" s="247">
        <f t="shared" si="1"/>
        <v>0.76238095238095249</v>
      </c>
    </row>
    <row r="15" spans="1:14" s="12" customFormat="1" ht="25.5" x14ac:dyDescent="0.25">
      <c r="A15" s="3">
        <v>10</v>
      </c>
      <c r="B15" s="3" t="s">
        <v>224</v>
      </c>
      <c r="C15" s="90" t="s">
        <v>234</v>
      </c>
      <c r="D15" s="144">
        <v>0</v>
      </c>
      <c r="E15" s="144">
        <v>1</v>
      </c>
      <c r="F15" s="21">
        <v>0.50800000000000001</v>
      </c>
      <c r="G15" s="21">
        <v>0.59</v>
      </c>
      <c r="H15" s="21">
        <v>0.6</v>
      </c>
      <c r="I15" s="21">
        <v>0.78</v>
      </c>
      <c r="J15" s="21">
        <v>0.78900000000000003</v>
      </c>
      <c r="K15" s="211">
        <f t="shared" si="0"/>
        <v>0.60957142857142854</v>
      </c>
      <c r="L15" s="211">
        <f>'1.2.'!Q15</f>
        <v>0.48904644412191572</v>
      </c>
      <c r="M15" s="211">
        <f>'1.1.'!Y17</f>
        <v>1.0022142857142855</v>
      </c>
      <c r="N15" s="247">
        <f t="shared" si="1"/>
        <v>0.70027738613587653</v>
      </c>
    </row>
    <row r="16" spans="1:14" s="12" customFormat="1" x14ac:dyDescent="0.25">
      <c r="A16" s="3">
        <v>11</v>
      </c>
      <c r="B16" s="3" t="s">
        <v>224</v>
      </c>
      <c r="C16" s="90" t="s">
        <v>235</v>
      </c>
      <c r="D16" s="144">
        <v>0</v>
      </c>
      <c r="E16" s="144">
        <v>1</v>
      </c>
      <c r="F16" s="21">
        <v>0.51100000000000001</v>
      </c>
      <c r="G16" s="21">
        <v>0.54</v>
      </c>
      <c r="H16" s="21">
        <v>0.5</v>
      </c>
      <c r="I16" s="21">
        <v>0.85199999999999998</v>
      </c>
      <c r="J16" s="21">
        <v>1</v>
      </c>
      <c r="K16" s="211">
        <f t="shared" si="0"/>
        <v>0.62900000000000011</v>
      </c>
      <c r="L16" s="211">
        <f>'1.2.'!Q16</f>
        <v>0.33458333333333329</v>
      </c>
      <c r="M16" s="211">
        <f>'1.1.'!Y18</f>
        <v>1.0371428571428571</v>
      </c>
      <c r="N16" s="247">
        <f t="shared" si="1"/>
        <v>0.6669087301587302</v>
      </c>
    </row>
    <row r="17" spans="1:14" s="12" customFormat="1" ht="25.5" x14ac:dyDescent="0.25">
      <c r="A17" s="3">
        <v>12</v>
      </c>
      <c r="B17" s="3" t="s">
        <v>224</v>
      </c>
      <c r="C17" s="90" t="s">
        <v>236</v>
      </c>
      <c r="D17" s="144">
        <v>0.126</v>
      </c>
      <c r="E17" s="144">
        <v>0.874</v>
      </c>
      <c r="F17" s="21">
        <v>0.57899999999999996</v>
      </c>
      <c r="G17" s="21">
        <v>0.95299999999999996</v>
      </c>
      <c r="H17" s="21">
        <v>0.77700000000000002</v>
      </c>
      <c r="I17" s="21">
        <v>0.83</v>
      </c>
      <c r="J17" s="21">
        <v>0.91</v>
      </c>
      <c r="K17" s="211">
        <f t="shared" si="0"/>
        <v>0.72128571428571431</v>
      </c>
      <c r="L17" s="211">
        <f>'1.2.'!Q17</f>
        <v>0.54508333333333325</v>
      </c>
      <c r="M17" s="211">
        <f>'1.1.'!Y19</f>
        <v>1.1059285714285716</v>
      </c>
      <c r="N17" s="247">
        <f t="shared" si="1"/>
        <v>0.79076587301587298</v>
      </c>
    </row>
    <row r="18" spans="1:14" s="12" customFormat="1" ht="30" x14ac:dyDescent="0.25">
      <c r="A18" s="3">
        <v>13</v>
      </c>
      <c r="B18" s="3" t="s">
        <v>224</v>
      </c>
      <c r="C18" s="92" t="s">
        <v>294</v>
      </c>
      <c r="D18" s="144">
        <v>0</v>
      </c>
      <c r="E18" s="144">
        <v>1</v>
      </c>
      <c r="F18" s="21">
        <v>0.68700000000000006</v>
      </c>
      <c r="G18" s="21">
        <v>0.65</v>
      </c>
      <c r="H18" s="21">
        <v>0.7</v>
      </c>
      <c r="I18" s="21">
        <v>0.871</v>
      </c>
      <c r="J18" s="21">
        <v>0.875</v>
      </c>
      <c r="K18" s="211">
        <f t="shared" si="0"/>
        <v>0.68328571428571416</v>
      </c>
      <c r="L18" s="211">
        <f>'1.2.'!Q18</f>
        <v>0.45399999999999996</v>
      </c>
      <c r="M18" s="211">
        <f>'1.1.'!Y20</f>
        <v>1.2580714285714287</v>
      </c>
      <c r="N18" s="247">
        <f t="shared" si="1"/>
        <v>0.79845238095238091</v>
      </c>
    </row>
    <row r="19" spans="1:14" s="12" customFormat="1" x14ac:dyDescent="0.25">
      <c r="A19" s="3">
        <v>14</v>
      </c>
      <c r="B19" s="3" t="s">
        <v>224</v>
      </c>
      <c r="C19" s="90" t="s">
        <v>237</v>
      </c>
      <c r="D19" s="215"/>
      <c r="E19" s="215"/>
      <c r="F19" s="21">
        <f>21/40</f>
        <v>0.52500000000000002</v>
      </c>
      <c r="G19" s="21">
        <f>30/50</f>
        <v>0.6</v>
      </c>
      <c r="H19" s="114"/>
      <c r="I19" s="21">
        <v>0.8</v>
      </c>
      <c r="J19" s="114"/>
      <c r="K19" s="211">
        <f t="shared" si="0"/>
        <v>0.64166666666666672</v>
      </c>
      <c r="L19" s="211">
        <f>'1.2.'!Q19</f>
        <v>0.4907407407407407</v>
      </c>
      <c r="M19" s="211">
        <f>'1.1.'!Y21</f>
        <v>0.9771428571428572</v>
      </c>
      <c r="N19" s="247">
        <f t="shared" si="1"/>
        <v>0.70318342151675495</v>
      </c>
    </row>
    <row r="20" spans="1:14" s="12" customFormat="1" x14ac:dyDescent="0.25">
      <c r="A20" s="3">
        <v>15</v>
      </c>
      <c r="B20" s="3" t="s">
        <v>224</v>
      </c>
      <c r="C20" s="90" t="s">
        <v>238</v>
      </c>
      <c r="D20" s="144">
        <v>0</v>
      </c>
      <c r="E20" s="144">
        <v>1</v>
      </c>
      <c r="F20" s="21">
        <v>0.81299999999999994</v>
      </c>
      <c r="G20" s="21">
        <v>0.65500000000000003</v>
      </c>
      <c r="H20" s="21">
        <v>0.4</v>
      </c>
      <c r="I20" s="21">
        <v>0.76</v>
      </c>
      <c r="J20" s="21">
        <v>1</v>
      </c>
      <c r="K20" s="211">
        <f t="shared" si="0"/>
        <v>0.66114285714285714</v>
      </c>
      <c r="L20" s="211">
        <f>'1.2.'!Q20</f>
        <v>0.5</v>
      </c>
      <c r="M20" s="211">
        <f>'1.1.'!Y22</f>
        <v>1.1807142857142856</v>
      </c>
      <c r="N20" s="247">
        <f t="shared" si="1"/>
        <v>0.78061904761904755</v>
      </c>
    </row>
    <row r="21" spans="1:14" s="12" customFormat="1" ht="38.25" x14ac:dyDescent="0.25">
      <c r="A21" s="3">
        <v>16</v>
      </c>
      <c r="B21" s="3" t="s">
        <v>224</v>
      </c>
      <c r="C21" s="90" t="s">
        <v>239</v>
      </c>
      <c r="D21" s="144">
        <v>0</v>
      </c>
      <c r="E21" s="144">
        <v>1</v>
      </c>
      <c r="F21" s="21">
        <v>1</v>
      </c>
      <c r="G21" s="21">
        <v>1</v>
      </c>
      <c r="H21" s="21">
        <v>1</v>
      </c>
      <c r="I21" s="21">
        <v>0.9</v>
      </c>
      <c r="J21" s="21">
        <v>0.9</v>
      </c>
      <c r="K21" s="211">
        <f t="shared" si="0"/>
        <v>0.82857142857142863</v>
      </c>
      <c r="L21" s="211">
        <f>'1.2.'!Q21</f>
        <v>0.45061538461538453</v>
      </c>
      <c r="M21" s="211">
        <f>'1.1.'!Y23</f>
        <v>1.1914285714285715</v>
      </c>
      <c r="N21" s="247">
        <f t="shared" si="1"/>
        <v>0.82353846153846144</v>
      </c>
    </row>
    <row r="22" spans="1:14" s="12" customFormat="1" x14ac:dyDescent="0.25">
      <c r="A22" s="3">
        <v>17</v>
      </c>
      <c r="B22" s="3" t="s">
        <v>224</v>
      </c>
      <c r="C22" s="90" t="s">
        <v>240</v>
      </c>
      <c r="D22" s="144">
        <v>0</v>
      </c>
      <c r="E22" s="144">
        <v>1</v>
      </c>
      <c r="F22" s="21">
        <v>0.89200000000000002</v>
      </c>
      <c r="G22" s="21">
        <v>0.66100000000000003</v>
      </c>
      <c r="H22" s="21">
        <v>0.7</v>
      </c>
      <c r="I22" s="21">
        <v>0.88800000000000001</v>
      </c>
      <c r="J22" s="21">
        <v>0.92</v>
      </c>
      <c r="K22" s="211">
        <f t="shared" si="0"/>
        <v>0.72299999999999998</v>
      </c>
      <c r="L22" s="211">
        <f>'1.2.'!Q22</f>
        <v>0.51223846153846153</v>
      </c>
      <c r="M22" s="211">
        <f>'1.1.'!Y24</f>
        <v>1.2942642857142856</v>
      </c>
      <c r="N22" s="247">
        <f t="shared" si="1"/>
        <v>0.84316758241758238</v>
      </c>
    </row>
    <row r="23" spans="1:14" s="12" customFormat="1" x14ac:dyDescent="0.25">
      <c r="A23" s="3">
        <v>18</v>
      </c>
      <c r="B23" s="3" t="s">
        <v>224</v>
      </c>
      <c r="C23" s="91" t="s">
        <v>241</v>
      </c>
      <c r="D23" s="144">
        <v>0</v>
      </c>
      <c r="E23" s="144">
        <v>1</v>
      </c>
      <c r="F23" s="21">
        <v>0.85</v>
      </c>
      <c r="G23" s="21">
        <v>0.68</v>
      </c>
      <c r="H23" s="21">
        <v>0.3</v>
      </c>
      <c r="I23" s="21">
        <v>1</v>
      </c>
      <c r="J23" s="21">
        <v>1</v>
      </c>
      <c r="K23" s="211">
        <f t="shared" si="0"/>
        <v>0.69000000000000006</v>
      </c>
      <c r="L23" s="211">
        <f>'1.2.'!Q23</f>
        <v>0.52100000000000002</v>
      </c>
      <c r="M23" s="211">
        <f>'1.1.'!Y25</f>
        <v>0.85928571428571421</v>
      </c>
      <c r="N23" s="247">
        <f t="shared" si="1"/>
        <v>0.69009523809523809</v>
      </c>
    </row>
    <row r="24" spans="1:14" s="12" customFormat="1" x14ac:dyDescent="0.25">
      <c r="A24" s="3">
        <v>19</v>
      </c>
      <c r="B24" s="3" t="s">
        <v>224</v>
      </c>
      <c r="C24" s="90" t="s">
        <v>242</v>
      </c>
      <c r="D24" s="144">
        <v>0</v>
      </c>
      <c r="E24" s="144">
        <v>1</v>
      </c>
      <c r="F24" s="21">
        <v>0.46300000000000002</v>
      </c>
      <c r="G24" s="21">
        <v>0.49</v>
      </c>
      <c r="H24" s="21">
        <v>0.8</v>
      </c>
      <c r="I24" s="21">
        <v>0.8</v>
      </c>
      <c r="J24" s="21">
        <v>0.8</v>
      </c>
      <c r="K24" s="211">
        <f t="shared" si="0"/>
        <v>0.62185714285714278</v>
      </c>
      <c r="L24" s="211">
        <f>'1.2.'!Q24</f>
        <v>0.48160000000000003</v>
      </c>
      <c r="M24" s="211">
        <f>'1.1.'!Y26</f>
        <v>1.2473571428571428</v>
      </c>
      <c r="N24" s="247">
        <f t="shared" si="1"/>
        <v>0.78360476190476192</v>
      </c>
    </row>
    <row r="25" spans="1:14" s="120" customFormat="1" x14ac:dyDescent="0.25">
      <c r="A25" s="117">
        <v>20</v>
      </c>
      <c r="B25" s="117" t="s">
        <v>224</v>
      </c>
      <c r="C25" s="118" t="s">
        <v>243</v>
      </c>
      <c r="D25" s="216">
        <v>1</v>
      </c>
      <c r="E25" s="216">
        <v>0</v>
      </c>
      <c r="F25" s="122">
        <v>0.36</v>
      </c>
      <c r="G25" s="122">
        <v>0.28999999999999998</v>
      </c>
      <c r="H25" s="122">
        <v>0.3</v>
      </c>
      <c r="I25" s="122">
        <v>0.77</v>
      </c>
      <c r="J25" s="122">
        <v>0.7</v>
      </c>
      <c r="K25" s="211">
        <f t="shared" si="0"/>
        <v>0.48857142857142855</v>
      </c>
      <c r="L25" s="211">
        <f>'1.2.'!Q25</f>
        <v>0.4791538461538461</v>
      </c>
      <c r="M25" s="211">
        <f>'1.1.'!Y27</f>
        <v>0.91628571428571437</v>
      </c>
      <c r="N25" s="247">
        <f t="shared" si="1"/>
        <v>0.62800366300366306</v>
      </c>
    </row>
    <row r="26" spans="1:14" s="12" customFormat="1" x14ac:dyDescent="0.25">
      <c r="A26" s="3">
        <v>21</v>
      </c>
      <c r="B26" s="3" t="s">
        <v>224</v>
      </c>
      <c r="C26" s="90" t="s">
        <v>244</v>
      </c>
      <c r="D26" s="144">
        <v>0</v>
      </c>
      <c r="E26" s="144">
        <v>1</v>
      </c>
      <c r="F26" s="21">
        <v>0.73299999999999998</v>
      </c>
      <c r="G26" s="21">
        <v>0.62</v>
      </c>
      <c r="H26" s="21">
        <v>0.625</v>
      </c>
      <c r="I26" s="21">
        <v>0.88</v>
      </c>
      <c r="J26" s="21">
        <v>0.83</v>
      </c>
      <c r="K26" s="211">
        <f t="shared" si="0"/>
        <v>0.66971428571428571</v>
      </c>
      <c r="L26" s="211">
        <f>'1.2.'!Q26</f>
        <v>0.47850000000000009</v>
      </c>
      <c r="M26" s="211">
        <f>'1.1.'!Y28</f>
        <v>1.0274999999999999</v>
      </c>
      <c r="N26" s="247">
        <f t="shared" si="1"/>
        <v>0.72523809523809524</v>
      </c>
    </row>
    <row r="27" spans="1:14" s="12" customFormat="1" x14ac:dyDescent="0.25">
      <c r="A27" s="3">
        <v>22</v>
      </c>
      <c r="B27" s="3" t="s">
        <v>224</v>
      </c>
      <c r="C27" s="90" t="s">
        <v>245</v>
      </c>
      <c r="D27" s="144">
        <v>0</v>
      </c>
      <c r="E27" s="144">
        <v>1</v>
      </c>
      <c r="F27" s="21">
        <v>1</v>
      </c>
      <c r="G27" s="21">
        <v>0.97099999999999997</v>
      </c>
      <c r="H27" s="21">
        <v>0.97099999999999997</v>
      </c>
      <c r="I27" s="21">
        <v>0.97</v>
      </c>
      <c r="J27" s="21">
        <v>1</v>
      </c>
      <c r="K27" s="211">
        <f t="shared" si="0"/>
        <v>0.84457142857142853</v>
      </c>
      <c r="L27" s="211">
        <f>'1.2.'!Q27</f>
        <v>0.48692307692307701</v>
      </c>
      <c r="M27" s="211">
        <f>'1.1.'!Y29</f>
        <v>1.0992857142857142</v>
      </c>
      <c r="N27" s="247">
        <f t="shared" si="1"/>
        <v>0.81026007326007321</v>
      </c>
    </row>
    <row r="28" spans="1:14" s="12" customFormat="1" ht="25.5" x14ac:dyDescent="0.25">
      <c r="A28" s="3">
        <v>23</v>
      </c>
      <c r="B28" s="3" t="s">
        <v>224</v>
      </c>
      <c r="C28" s="90" t="s">
        <v>246</v>
      </c>
      <c r="D28" s="144">
        <v>0</v>
      </c>
      <c r="E28" s="144">
        <v>1</v>
      </c>
      <c r="F28" s="21">
        <v>0.49199999999999999</v>
      </c>
      <c r="G28" s="21">
        <v>0.32</v>
      </c>
      <c r="H28" s="21">
        <v>0.6</v>
      </c>
      <c r="I28" s="21">
        <v>0.71799999999999997</v>
      </c>
      <c r="J28" s="21">
        <v>0.89400000000000002</v>
      </c>
      <c r="K28" s="211">
        <f t="shared" si="0"/>
        <v>0.57485714285714284</v>
      </c>
      <c r="L28" s="211">
        <f>'1.2.'!Q28</f>
        <v>0.50000000000000011</v>
      </c>
      <c r="M28" s="211">
        <f>'1.1.'!Y30</f>
        <v>1.323</v>
      </c>
      <c r="N28" s="247">
        <f t="shared" si="1"/>
        <v>0.79928571428571438</v>
      </c>
    </row>
    <row r="29" spans="1:14" s="12" customFormat="1" x14ac:dyDescent="0.25">
      <c r="A29" s="3">
        <v>24</v>
      </c>
      <c r="B29" s="3" t="s">
        <v>224</v>
      </c>
      <c r="C29" s="90" t="s">
        <v>247</v>
      </c>
      <c r="D29" s="144">
        <v>0</v>
      </c>
      <c r="E29" s="144">
        <v>1</v>
      </c>
      <c r="F29" s="21">
        <v>0.8</v>
      </c>
      <c r="G29" s="21">
        <v>0.72799999999999998</v>
      </c>
      <c r="H29" s="21">
        <v>0.8</v>
      </c>
      <c r="I29" s="21">
        <v>0.92100000000000004</v>
      </c>
      <c r="J29" s="21">
        <v>1</v>
      </c>
      <c r="K29" s="211">
        <f t="shared" si="0"/>
        <v>0.74985714285714289</v>
      </c>
      <c r="L29" s="211">
        <f>'1.2.'!Q29</f>
        <v>0.48500000000000004</v>
      </c>
      <c r="M29" s="211">
        <f>'1.1.'!Y31</f>
        <v>0.77014285714285724</v>
      </c>
      <c r="N29" s="247">
        <f t="shared" si="1"/>
        <v>0.66833333333333333</v>
      </c>
    </row>
    <row r="30" spans="1:14" s="12" customFormat="1" ht="27" customHeight="1" x14ac:dyDescent="0.25">
      <c r="A30" s="3">
        <v>25</v>
      </c>
      <c r="B30" s="3" t="s">
        <v>224</v>
      </c>
      <c r="C30" s="90" t="s">
        <v>296</v>
      </c>
      <c r="D30" s="144">
        <v>0</v>
      </c>
      <c r="E30" s="144">
        <v>1</v>
      </c>
      <c r="F30" s="21">
        <v>0.68</v>
      </c>
      <c r="G30" s="21">
        <v>0.67</v>
      </c>
      <c r="H30" s="21">
        <v>0.5</v>
      </c>
      <c r="I30" s="21">
        <v>0.8</v>
      </c>
      <c r="J30" s="21">
        <v>1</v>
      </c>
      <c r="K30" s="211">
        <f t="shared" si="0"/>
        <v>0.66428571428571437</v>
      </c>
      <c r="L30" s="211">
        <f>'1.2.'!Q30</f>
        <v>0.45892499999999997</v>
      </c>
      <c r="M30" s="211">
        <f>'1.1.'!Y32</f>
        <v>1.2707142857142857</v>
      </c>
      <c r="N30" s="247">
        <f t="shared" si="1"/>
        <v>0.7979750000000001</v>
      </c>
    </row>
    <row r="31" spans="1:14" s="12" customFormat="1" x14ac:dyDescent="0.25">
      <c r="A31" s="3">
        <v>26</v>
      </c>
      <c r="B31" s="3" t="s">
        <v>224</v>
      </c>
      <c r="C31" s="90" t="s">
        <v>248</v>
      </c>
      <c r="D31" s="144">
        <v>0</v>
      </c>
      <c r="E31" s="144">
        <v>1</v>
      </c>
      <c r="F31" s="21">
        <v>0.45</v>
      </c>
      <c r="G31" s="21">
        <v>0.36</v>
      </c>
      <c r="H31" s="21">
        <v>0.3</v>
      </c>
      <c r="I31" s="21">
        <v>0.87</v>
      </c>
      <c r="J31" s="21">
        <v>0.9</v>
      </c>
      <c r="K31" s="211">
        <f t="shared" si="0"/>
        <v>0.55428571428571427</v>
      </c>
      <c r="L31" s="211">
        <f>'1.2.'!Q31</f>
        <v>0.46249999999999997</v>
      </c>
      <c r="M31" s="211">
        <f>'1.1.'!Y33</f>
        <v>0.8978571428571428</v>
      </c>
      <c r="N31" s="247">
        <f t="shared" si="1"/>
        <v>0.63821428571428562</v>
      </c>
    </row>
    <row r="32" spans="1:14" s="12" customFormat="1" ht="38.25" x14ac:dyDescent="0.25">
      <c r="A32" s="3">
        <v>27</v>
      </c>
      <c r="B32" s="3" t="s">
        <v>224</v>
      </c>
      <c r="C32" s="90" t="s">
        <v>298</v>
      </c>
      <c r="D32" s="144">
        <v>0</v>
      </c>
      <c r="E32" s="144">
        <v>1</v>
      </c>
      <c r="F32" s="21">
        <v>0.80800000000000005</v>
      </c>
      <c r="G32" s="21">
        <v>0.35299999999999998</v>
      </c>
      <c r="H32" s="21">
        <v>0.3</v>
      </c>
      <c r="I32" s="21">
        <v>0.9</v>
      </c>
      <c r="J32" s="21">
        <v>0.97399999999999998</v>
      </c>
      <c r="K32" s="211">
        <f t="shared" si="0"/>
        <v>0.61928571428571433</v>
      </c>
      <c r="L32" s="211">
        <f>'1.2.'!Q32</f>
        <v>0.51451999999999998</v>
      </c>
      <c r="M32" s="211">
        <f>'1.1.'!Y34</f>
        <v>1.1423571428571426</v>
      </c>
      <c r="N32" s="247">
        <f t="shared" si="1"/>
        <v>0.75872095238095227</v>
      </c>
    </row>
    <row r="33" spans="1:14" s="12" customFormat="1" ht="25.5" x14ac:dyDescent="0.25">
      <c r="A33" s="3">
        <v>28</v>
      </c>
      <c r="B33" s="3" t="s">
        <v>224</v>
      </c>
      <c r="C33" s="90" t="s">
        <v>249</v>
      </c>
      <c r="D33" s="144">
        <v>1</v>
      </c>
      <c r="E33" s="144">
        <v>0</v>
      </c>
      <c r="F33" s="21">
        <v>0.52</v>
      </c>
      <c r="G33" s="21">
        <v>0.28100000000000003</v>
      </c>
      <c r="H33" s="21">
        <v>0.1</v>
      </c>
      <c r="I33" s="21">
        <v>0.8</v>
      </c>
      <c r="J33" s="21">
        <v>1</v>
      </c>
      <c r="K33" s="211">
        <f t="shared" si="0"/>
        <v>0.5287142857142858</v>
      </c>
      <c r="L33" s="211">
        <f>'1.2.'!Q33</f>
        <v>0.48992307692307691</v>
      </c>
      <c r="M33" s="211">
        <f>'1.1.'!Y35</f>
        <v>1.2265714285714286</v>
      </c>
      <c r="N33" s="247">
        <f t="shared" si="1"/>
        <v>0.7484029304029306</v>
      </c>
    </row>
    <row r="34" spans="1:14" s="12" customFormat="1" x14ac:dyDescent="0.25">
      <c r="A34" s="3">
        <v>29</v>
      </c>
      <c r="B34" s="3" t="s">
        <v>224</v>
      </c>
      <c r="C34" s="90" t="s">
        <v>250</v>
      </c>
      <c r="D34" s="144">
        <v>0</v>
      </c>
      <c r="E34" s="144">
        <v>1</v>
      </c>
      <c r="F34" s="21">
        <v>0.45700000000000002</v>
      </c>
      <c r="G34" s="21">
        <v>0.57099999999999995</v>
      </c>
      <c r="H34" s="21">
        <v>0.6</v>
      </c>
      <c r="I34" s="21">
        <v>0.8</v>
      </c>
      <c r="J34" s="21">
        <v>0.8</v>
      </c>
      <c r="K34" s="211">
        <f t="shared" si="0"/>
        <v>0.60399999999999998</v>
      </c>
      <c r="L34" s="211">
        <f>'1.2.'!Q34</f>
        <v>0.48902307692307695</v>
      </c>
      <c r="M34" s="211">
        <f>'1.1.'!Y36</f>
        <v>1.1470714285714285</v>
      </c>
      <c r="N34" s="247">
        <f t="shared" si="1"/>
        <v>0.7466981684981685</v>
      </c>
    </row>
    <row r="35" spans="1:14" s="12" customFormat="1" x14ac:dyDescent="0.25">
      <c r="A35" s="3">
        <v>30</v>
      </c>
      <c r="B35" s="3" t="s">
        <v>224</v>
      </c>
      <c r="C35" s="90" t="s">
        <v>251</v>
      </c>
      <c r="D35" s="144">
        <v>0</v>
      </c>
      <c r="E35" s="144">
        <v>1</v>
      </c>
      <c r="F35" s="21">
        <v>0.5</v>
      </c>
      <c r="G35" s="21">
        <v>0.45</v>
      </c>
      <c r="H35" s="21">
        <v>0.5</v>
      </c>
      <c r="I35" s="21">
        <v>0.8</v>
      </c>
      <c r="J35" s="21">
        <v>0.91</v>
      </c>
      <c r="K35" s="211">
        <f t="shared" si="0"/>
        <v>0.59428571428571431</v>
      </c>
      <c r="L35" s="211">
        <f>'1.2.'!Q35</f>
        <v>0.45716666666666667</v>
      </c>
      <c r="M35" s="211">
        <f>'1.1.'!Y37</f>
        <v>1.2492857142857143</v>
      </c>
      <c r="N35" s="247">
        <f t="shared" si="1"/>
        <v>0.76691269841269849</v>
      </c>
    </row>
    <row r="36" spans="1:14" s="12" customFormat="1" x14ac:dyDescent="0.25">
      <c r="A36" s="3">
        <v>31</v>
      </c>
      <c r="B36" s="3" t="s">
        <v>224</v>
      </c>
      <c r="C36" s="90" t="s">
        <v>252</v>
      </c>
      <c r="D36" s="144">
        <v>0</v>
      </c>
      <c r="E36" s="144">
        <v>1</v>
      </c>
      <c r="F36" s="21">
        <v>0.5</v>
      </c>
      <c r="G36" s="21">
        <v>0.15</v>
      </c>
      <c r="H36" s="21">
        <v>0.5</v>
      </c>
      <c r="I36" s="21">
        <v>0.85399999999999998</v>
      </c>
      <c r="J36" s="21">
        <v>0.94</v>
      </c>
      <c r="K36" s="211">
        <f t="shared" si="0"/>
        <v>0.56342857142857139</v>
      </c>
      <c r="L36" s="211">
        <f>'1.2.'!Q36</f>
        <v>0.23449999999999999</v>
      </c>
      <c r="M36" s="211">
        <f>'1.1.'!Y38</f>
        <v>1.1050714285714287</v>
      </c>
      <c r="N36" s="247">
        <f t="shared" si="1"/>
        <v>0.6343333333333333</v>
      </c>
    </row>
    <row r="37" spans="1:14" s="12" customFormat="1" ht="25.5" x14ac:dyDescent="0.25">
      <c r="A37" s="3">
        <v>32</v>
      </c>
      <c r="B37" s="3" t="s">
        <v>224</v>
      </c>
      <c r="C37" s="90" t="s">
        <v>253</v>
      </c>
      <c r="D37" s="144">
        <v>0</v>
      </c>
      <c r="E37" s="144">
        <v>1</v>
      </c>
      <c r="F37" s="21">
        <v>0.36599999999999999</v>
      </c>
      <c r="G37" s="21">
        <v>0.26400000000000001</v>
      </c>
      <c r="H37" s="21">
        <v>0.2</v>
      </c>
      <c r="I37" s="21">
        <v>0.8</v>
      </c>
      <c r="J37" s="21">
        <v>0.6</v>
      </c>
      <c r="K37" s="211">
        <f t="shared" si="0"/>
        <v>0.46142857142857141</v>
      </c>
      <c r="L37" s="211">
        <f>'1.2.'!Q37</f>
        <v>0.33630769230769231</v>
      </c>
      <c r="M37" s="211">
        <f>'1.1.'!Y39</f>
        <v>1.1305714285714286</v>
      </c>
      <c r="N37" s="247">
        <f t="shared" si="1"/>
        <v>0.64276923076923076</v>
      </c>
    </row>
    <row r="38" spans="1:14" s="12" customFormat="1" x14ac:dyDescent="0.25">
      <c r="A38" s="3">
        <v>33</v>
      </c>
      <c r="B38" s="3" t="s">
        <v>224</v>
      </c>
      <c r="C38" s="90" t="s">
        <v>254</v>
      </c>
      <c r="D38" s="144">
        <v>0</v>
      </c>
      <c r="E38" s="144">
        <v>1</v>
      </c>
      <c r="F38" s="21">
        <v>0.32</v>
      </c>
      <c r="G38" s="21">
        <v>0.35</v>
      </c>
      <c r="H38" s="21">
        <v>0.3</v>
      </c>
      <c r="I38" s="21">
        <v>0.85</v>
      </c>
      <c r="J38" s="21">
        <v>0.89</v>
      </c>
      <c r="K38" s="211">
        <f t="shared" si="0"/>
        <v>0.53</v>
      </c>
      <c r="L38" s="211">
        <f>'1.2.'!Q38</f>
        <v>0.49500000000000011</v>
      </c>
      <c r="M38" s="211">
        <f>'1.1.'!Y40</f>
        <v>0.88928571428571423</v>
      </c>
      <c r="N38" s="247">
        <f t="shared" si="1"/>
        <v>0.63809523809523816</v>
      </c>
    </row>
    <row r="39" spans="1:14" s="12" customFormat="1" x14ac:dyDescent="0.25">
      <c r="A39" s="3">
        <v>34</v>
      </c>
      <c r="B39" s="3" t="s">
        <v>224</v>
      </c>
      <c r="C39" s="90" t="s">
        <v>255</v>
      </c>
      <c r="D39" s="144">
        <v>0</v>
      </c>
      <c r="E39" s="144">
        <v>1</v>
      </c>
      <c r="F39" s="21">
        <v>0.375</v>
      </c>
      <c r="G39" s="21">
        <v>0.433</v>
      </c>
      <c r="H39" s="21">
        <v>0.23799999999999999</v>
      </c>
      <c r="I39" s="21">
        <v>0.63100000000000001</v>
      </c>
      <c r="J39" s="21">
        <v>0.78100000000000003</v>
      </c>
      <c r="K39" s="211">
        <f t="shared" si="0"/>
        <v>0.49400000000000011</v>
      </c>
      <c r="L39" s="211">
        <f>'1.2.'!Q39</f>
        <v>0.38133333333333325</v>
      </c>
      <c r="M39" s="211">
        <f>'1.1.'!Y41</f>
        <v>0.84900000000000009</v>
      </c>
      <c r="N39" s="247">
        <f t="shared" si="1"/>
        <v>0.57477777777777783</v>
      </c>
    </row>
    <row r="40" spans="1:14" s="12" customFormat="1" x14ac:dyDescent="0.25">
      <c r="A40" s="3">
        <v>35</v>
      </c>
      <c r="B40" s="3" t="s">
        <v>224</v>
      </c>
      <c r="C40" s="90" t="s">
        <v>256</v>
      </c>
      <c r="D40" s="144">
        <v>0</v>
      </c>
      <c r="E40" s="144">
        <v>1</v>
      </c>
      <c r="F40" s="21">
        <v>0.88800000000000001</v>
      </c>
      <c r="G40" s="21">
        <v>0.73299999999999998</v>
      </c>
      <c r="H40" s="21">
        <v>0</v>
      </c>
      <c r="I40" s="21">
        <v>0.8</v>
      </c>
      <c r="J40" s="21">
        <v>0</v>
      </c>
      <c r="K40" s="211">
        <f t="shared" si="0"/>
        <v>0.48871428571428577</v>
      </c>
      <c r="L40" s="211">
        <f>'1.2.'!Q40</f>
        <v>0.42838461538461536</v>
      </c>
      <c r="M40" s="211">
        <f>'1.1.'!Y42</f>
        <v>0.90599999999999992</v>
      </c>
      <c r="N40" s="247">
        <f t="shared" si="1"/>
        <v>0.60769963369963376</v>
      </c>
    </row>
    <row r="41" spans="1:14" s="12" customFormat="1" x14ac:dyDescent="0.25">
      <c r="A41" s="3">
        <v>36</v>
      </c>
      <c r="B41" s="3" t="s">
        <v>224</v>
      </c>
      <c r="C41" s="90" t="s">
        <v>257</v>
      </c>
      <c r="D41" s="144">
        <v>0</v>
      </c>
      <c r="E41" s="144">
        <v>1</v>
      </c>
      <c r="F41" s="21">
        <v>1</v>
      </c>
      <c r="G41" s="21">
        <v>0.83299999999999996</v>
      </c>
      <c r="H41" s="21">
        <v>1</v>
      </c>
      <c r="I41" s="21">
        <v>0.83</v>
      </c>
      <c r="J41" s="21">
        <v>0.81</v>
      </c>
      <c r="K41" s="211">
        <f t="shared" si="0"/>
        <v>0.78185714285714292</v>
      </c>
      <c r="L41" s="211">
        <f>'1.2.'!Q41</f>
        <v>0.44308333333333327</v>
      </c>
      <c r="M41" s="211">
        <f>'1.1.'!Y43</f>
        <v>1.1273571428571429</v>
      </c>
      <c r="N41" s="247">
        <f t="shared" si="1"/>
        <v>0.78409920634920638</v>
      </c>
    </row>
    <row r="42" spans="1:14" s="12" customFormat="1" x14ac:dyDescent="0.25">
      <c r="A42" s="3">
        <v>37</v>
      </c>
      <c r="B42" s="3" t="s">
        <v>224</v>
      </c>
      <c r="C42" s="90" t="s">
        <v>258</v>
      </c>
      <c r="D42" s="144">
        <v>0</v>
      </c>
      <c r="E42" s="144">
        <v>1</v>
      </c>
      <c r="F42" s="21">
        <v>1</v>
      </c>
      <c r="G42" s="21">
        <v>0.8</v>
      </c>
      <c r="H42" s="21">
        <v>0.6</v>
      </c>
      <c r="I42" s="21">
        <v>0.92</v>
      </c>
      <c r="J42" s="21">
        <v>0.96</v>
      </c>
      <c r="K42" s="211">
        <f t="shared" si="0"/>
        <v>0.75428571428571434</v>
      </c>
      <c r="L42" s="211">
        <f>'1.2.'!Q42</f>
        <v>0.35708333333333336</v>
      </c>
      <c r="M42" s="211">
        <f>'1.1.'!Y44</f>
        <v>1.1335714285714285</v>
      </c>
      <c r="N42" s="247">
        <f t="shared" si="1"/>
        <v>0.74831349206349207</v>
      </c>
    </row>
    <row r="43" spans="1:14" s="12" customFormat="1" ht="25.5" x14ac:dyDescent="0.25">
      <c r="A43" s="3">
        <v>38</v>
      </c>
      <c r="B43" s="3" t="s">
        <v>224</v>
      </c>
      <c r="C43" s="90" t="s">
        <v>299</v>
      </c>
      <c r="D43" s="144">
        <v>0</v>
      </c>
      <c r="E43" s="144">
        <v>1</v>
      </c>
      <c r="F43" s="21">
        <v>0.318</v>
      </c>
      <c r="G43" s="21">
        <v>0.32500000000000001</v>
      </c>
      <c r="H43" s="21">
        <v>0.2</v>
      </c>
      <c r="I43" s="135">
        <v>0.876</v>
      </c>
      <c r="J43" s="135">
        <v>0.89</v>
      </c>
      <c r="K43" s="211">
        <f t="shared" si="0"/>
        <v>0.51557142857142857</v>
      </c>
      <c r="L43" s="211">
        <f>'1.2.'!Q43</f>
        <v>0.49469230769230771</v>
      </c>
      <c r="M43" s="211">
        <f>'1.1.'!Y45</f>
        <v>1.0255714285714284</v>
      </c>
      <c r="N43" s="247">
        <f t="shared" si="1"/>
        <v>0.67861172161172156</v>
      </c>
    </row>
    <row r="44" spans="1:14" s="136" customFormat="1" x14ac:dyDescent="0.25">
      <c r="A44" s="3">
        <v>39</v>
      </c>
      <c r="B44" s="3" t="s">
        <v>224</v>
      </c>
      <c r="C44" s="90" t="s">
        <v>259</v>
      </c>
      <c r="D44" s="217">
        <v>0</v>
      </c>
      <c r="E44" s="144">
        <v>1</v>
      </c>
      <c r="F44" s="21">
        <v>0.56699999999999995</v>
      </c>
      <c r="G44" s="21">
        <v>0.72</v>
      </c>
      <c r="H44" s="21">
        <v>0.6</v>
      </c>
      <c r="I44" s="21">
        <v>0.95</v>
      </c>
      <c r="J44" s="21">
        <v>0.95</v>
      </c>
      <c r="K44" s="211">
        <f t="shared" si="0"/>
        <v>0.68385714285714283</v>
      </c>
      <c r="L44" s="211">
        <f>'1.2.'!Q44</f>
        <v>0.48823076923076925</v>
      </c>
      <c r="M44" s="211">
        <f>'1.1.'!Y46</f>
        <v>0.98442857142857143</v>
      </c>
      <c r="N44" s="247">
        <f t="shared" si="1"/>
        <v>0.71883882783882791</v>
      </c>
    </row>
    <row r="45" spans="1:14" s="12" customFormat="1" ht="60" x14ac:dyDescent="0.25">
      <c r="A45" s="3">
        <v>40</v>
      </c>
      <c r="B45" s="3" t="s">
        <v>224</v>
      </c>
      <c r="C45" s="90" t="s">
        <v>302</v>
      </c>
      <c r="D45" s="217">
        <v>0</v>
      </c>
      <c r="E45" s="144">
        <v>1</v>
      </c>
      <c r="F45" s="21">
        <v>0.4</v>
      </c>
      <c r="G45" s="21">
        <v>0.47</v>
      </c>
      <c r="H45" s="21">
        <v>0.5</v>
      </c>
      <c r="I45" s="21">
        <v>1</v>
      </c>
      <c r="J45" s="21">
        <v>1</v>
      </c>
      <c r="K45" s="211">
        <f t="shared" si="0"/>
        <v>0.62428571428571433</v>
      </c>
      <c r="L45" s="211">
        <f>'1.2.'!Q45</f>
        <v>0.4530769230769231</v>
      </c>
      <c r="M45" s="211">
        <f>'1.1.'!Y47</f>
        <v>1.44</v>
      </c>
      <c r="N45" s="247">
        <f t="shared" si="1"/>
        <v>0.83912087912087918</v>
      </c>
    </row>
    <row r="46" spans="1:14" s="120" customFormat="1" x14ac:dyDescent="0.25">
      <c r="A46" s="117">
        <v>41</v>
      </c>
      <c r="B46" s="117" t="s">
        <v>224</v>
      </c>
      <c r="C46" s="118" t="s">
        <v>260</v>
      </c>
      <c r="D46" s="216">
        <v>0</v>
      </c>
      <c r="E46" s="216">
        <v>1</v>
      </c>
      <c r="F46" s="122">
        <v>0.9</v>
      </c>
      <c r="G46" s="122">
        <v>0.64</v>
      </c>
      <c r="H46" s="122">
        <v>0.3</v>
      </c>
      <c r="I46" s="122">
        <v>0.92</v>
      </c>
      <c r="J46" s="122">
        <v>0.92</v>
      </c>
      <c r="K46" s="211">
        <f t="shared" si="0"/>
        <v>0.66857142857142848</v>
      </c>
      <c r="L46" s="211">
        <f>'1.2.'!Q46</f>
        <v>0.46057500000000001</v>
      </c>
      <c r="M46" s="211">
        <f>'1.1.'!Y48</f>
        <v>1.0165714285714285</v>
      </c>
      <c r="N46" s="247">
        <f t="shared" si="1"/>
        <v>0.71523928571428563</v>
      </c>
    </row>
    <row r="47" spans="1:14" s="12" customFormat="1" x14ac:dyDescent="0.25">
      <c r="A47" s="3">
        <v>42</v>
      </c>
      <c r="B47" s="3" t="s">
        <v>224</v>
      </c>
      <c r="C47" s="90" t="s">
        <v>289</v>
      </c>
      <c r="D47" s="144">
        <v>0</v>
      </c>
      <c r="E47" s="144">
        <v>1</v>
      </c>
      <c r="F47" s="21">
        <v>0.57599999999999996</v>
      </c>
      <c r="G47" s="21">
        <v>0.95199999999999996</v>
      </c>
      <c r="H47" s="21">
        <v>0.97099999999999997</v>
      </c>
      <c r="I47" s="21">
        <v>0.81</v>
      </c>
      <c r="J47" s="21">
        <v>0.75</v>
      </c>
      <c r="K47" s="211">
        <f t="shared" si="0"/>
        <v>0.72271428571428575</v>
      </c>
      <c r="L47" s="211">
        <f>'1.2.'!Q47</f>
        <v>0.43216666666666659</v>
      </c>
      <c r="M47" s="211">
        <f>'1.1.'!Y49</f>
        <v>1.5</v>
      </c>
      <c r="N47" s="247">
        <f t="shared" si="1"/>
        <v>0.88496031746031745</v>
      </c>
    </row>
    <row r="48" spans="1:14" x14ac:dyDescent="0.25">
      <c r="A48" s="65" t="s">
        <v>219</v>
      </c>
      <c r="B48" s="66" t="s">
        <v>224</v>
      </c>
      <c r="C48" s="66"/>
      <c r="D48" s="62">
        <f>AVERAGE(D6:D47)</f>
        <v>7.2028571428571428E-2</v>
      </c>
      <c r="E48" s="62">
        <f t="shared" ref="E48:N48" si="2">AVERAGE(E6:E47)</f>
        <v>0.92797142857142856</v>
      </c>
      <c r="F48" s="62">
        <f t="shared" si="2"/>
        <v>0.63052380952380949</v>
      </c>
      <c r="G48" s="62">
        <f t="shared" si="2"/>
        <v>0.57751282051282038</v>
      </c>
      <c r="H48" s="62">
        <f t="shared" si="2"/>
        <v>0.52448571428571433</v>
      </c>
      <c r="I48" s="62">
        <f t="shared" si="2"/>
        <v>0.84254761904761921</v>
      </c>
      <c r="J48" s="62">
        <f t="shared" si="2"/>
        <v>0.87265714285714291</v>
      </c>
      <c r="K48" s="208">
        <f t="shared" si="2"/>
        <v>0.64532709750566897</v>
      </c>
      <c r="L48" s="208">
        <f t="shared" si="2"/>
        <v>0.45241583595882334</v>
      </c>
      <c r="M48" s="208">
        <f t="shared" si="2"/>
        <v>1.0772852040816325</v>
      </c>
      <c r="N48" s="208">
        <f t="shared" si="2"/>
        <v>0.725009379182042</v>
      </c>
    </row>
  </sheetData>
  <sheetProtection algorithmName="SHA-512" hashValue="dNE3MaOnkClh/7bxOonFMsIoK5i6cAgcKC/s4BP1xbNI3lCukPYvClJpShOwBv3tOJT91+VuF9OkyA3g4E2jbg==" saltValue="BHyrX8KyLyEhY+VTogE9SQ==" spinCount="100000" sheet="1" objects="1" scenarios="1" selectLockedCells="1" selectUnlockedCells="1"/>
  <sortState ref="A7:H32">
    <sortCondition ref="A7:A32"/>
  </sortState>
  <mergeCells count="10">
    <mergeCell ref="N3:N5"/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conditionalFormatting sqref="D6:J47">
    <cfRule type="cellIs" dxfId="11" priority="1" operator="greaterThan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50"/>
  <sheetViews>
    <sheetView topLeftCell="A7" zoomScale="80" zoomScaleNormal="80" zoomScaleSheetLayoutView="55" workbookViewId="0">
      <selection activeCell="K15" sqref="K15"/>
    </sheetView>
  </sheetViews>
  <sheetFormatPr defaultColWidth="8.85546875" defaultRowHeight="15" x14ac:dyDescent="0.25"/>
  <cols>
    <col min="1" max="1" width="8.5703125" style="7" customWidth="1"/>
    <col min="2" max="2" width="21.42578125" style="7" customWidth="1"/>
    <col min="3" max="3" width="33" style="7" customWidth="1"/>
    <col min="4" max="4" width="15.5703125" style="7" customWidth="1"/>
    <col min="5" max="5" width="14.85546875" style="7" customWidth="1"/>
    <col min="6" max="9" width="13.42578125" style="7" customWidth="1"/>
    <col min="10" max="10" width="20.7109375" style="7" customWidth="1"/>
    <col min="11" max="11" width="21" style="7" customWidth="1"/>
    <col min="12" max="12" width="21.28515625" style="7" customWidth="1"/>
    <col min="13" max="13" width="15.5703125" style="7" customWidth="1"/>
    <col min="14" max="14" width="13.5703125" style="7" customWidth="1"/>
    <col min="15" max="15" width="14.28515625" style="7" customWidth="1"/>
    <col min="16" max="16" width="16.5703125" style="7" customWidth="1"/>
    <col min="17" max="17" width="17.140625" style="7" customWidth="1"/>
    <col min="18" max="18" width="13.42578125" style="7" customWidth="1"/>
    <col min="19" max="19" width="12.28515625" style="9" customWidth="1"/>
    <col min="20" max="20" width="13" style="7" customWidth="1"/>
    <col min="21" max="21" width="8.28515625" style="7" customWidth="1"/>
    <col min="22" max="16384" width="8.85546875" style="7"/>
  </cols>
  <sheetData>
    <row r="1" spans="1:21" ht="15" customHeight="1" x14ac:dyDescent="0.25">
      <c r="A1" s="416" t="s">
        <v>20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</row>
    <row r="2" spans="1:21" ht="15" customHeight="1" x14ac:dyDescent="0.25">
      <c r="A2" s="417" t="s">
        <v>21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</row>
    <row r="3" spans="1:21" ht="15.75" x14ac:dyDescent="0.25">
      <c r="A3" s="418" t="s">
        <v>166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</row>
    <row r="4" spans="1:21" ht="15.75" x14ac:dyDescent="0.25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</row>
    <row r="5" spans="1:21" ht="67.5" customHeight="1" x14ac:dyDescent="0.25">
      <c r="A5" s="419" t="s">
        <v>2</v>
      </c>
      <c r="B5" s="358" t="s">
        <v>101</v>
      </c>
      <c r="C5" s="358" t="s">
        <v>67</v>
      </c>
      <c r="D5" s="420" t="s">
        <v>80</v>
      </c>
      <c r="E5" s="419"/>
      <c r="F5" s="419"/>
      <c r="G5" s="419" t="s">
        <v>81</v>
      </c>
      <c r="H5" s="419"/>
      <c r="I5" s="419"/>
      <c r="J5" s="421" t="s">
        <v>109</v>
      </c>
      <c r="K5" s="423"/>
      <c r="L5" s="424"/>
      <c r="M5" s="419" t="s">
        <v>110</v>
      </c>
      <c r="N5" s="419"/>
      <c r="O5" s="421"/>
      <c r="P5" s="414" t="s">
        <v>87</v>
      </c>
      <c r="Q5" s="420" t="s">
        <v>86</v>
      </c>
      <c r="R5" s="419"/>
      <c r="S5" s="422" t="s">
        <v>89</v>
      </c>
      <c r="T5" s="422"/>
      <c r="U5" s="58" t="s">
        <v>58</v>
      </c>
    </row>
    <row r="6" spans="1:21" ht="19.5" customHeight="1" x14ac:dyDescent="0.25">
      <c r="A6" s="419"/>
      <c r="B6" s="358"/>
      <c r="C6" s="358"/>
      <c r="D6" s="56" t="s">
        <v>22</v>
      </c>
      <c r="E6" s="55" t="s">
        <v>23</v>
      </c>
      <c r="F6" s="55" t="s">
        <v>24</v>
      </c>
      <c r="G6" s="55" t="s">
        <v>25</v>
      </c>
      <c r="H6" s="55" t="s">
        <v>26</v>
      </c>
      <c r="I6" s="55" t="s">
        <v>27</v>
      </c>
      <c r="J6" s="55" t="s">
        <v>28</v>
      </c>
      <c r="K6" s="55" t="s">
        <v>29</v>
      </c>
      <c r="L6" s="55" t="s">
        <v>30</v>
      </c>
      <c r="M6" s="55" t="s">
        <v>31</v>
      </c>
      <c r="N6" s="55" t="s">
        <v>32</v>
      </c>
      <c r="O6" s="57" t="s">
        <v>85</v>
      </c>
      <c r="P6" s="415"/>
      <c r="Q6" s="56" t="s">
        <v>33</v>
      </c>
      <c r="R6" s="55" t="s">
        <v>34</v>
      </c>
      <c r="S6" s="55" t="s">
        <v>90</v>
      </c>
      <c r="T6" s="55" t="s">
        <v>91</v>
      </c>
      <c r="U6" s="8"/>
    </row>
    <row r="7" spans="1:21" ht="73.5" customHeight="1" x14ac:dyDescent="0.25">
      <c r="A7" s="419"/>
      <c r="B7" s="358"/>
      <c r="C7" s="358"/>
      <c r="D7" s="56" t="s">
        <v>8</v>
      </c>
      <c r="E7" s="55" t="s">
        <v>9</v>
      </c>
      <c r="F7" s="55" t="s">
        <v>10</v>
      </c>
      <c r="G7" s="55" t="s">
        <v>8</v>
      </c>
      <c r="H7" s="55" t="s">
        <v>9</v>
      </c>
      <c r="I7" s="55" t="s">
        <v>10</v>
      </c>
      <c r="J7" s="55" t="s">
        <v>82</v>
      </c>
      <c r="K7" s="55" t="s">
        <v>83</v>
      </c>
      <c r="L7" s="190" t="s">
        <v>84</v>
      </c>
      <c r="M7" s="55" t="s">
        <v>35</v>
      </c>
      <c r="N7" s="55" t="s">
        <v>56</v>
      </c>
      <c r="O7" s="57" t="s">
        <v>36</v>
      </c>
      <c r="P7" s="22" t="s">
        <v>88</v>
      </c>
      <c r="Q7" s="56" t="s">
        <v>57</v>
      </c>
      <c r="R7" s="55" t="s">
        <v>66</v>
      </c>
      <c r="S7" s="55" t="s">
        <v>9</v>
      </c>
      <c r="T7" s="55" t="s">
        <v>10</v>
      </c>
      <c r="U7" s="8" t="s">
        <v>59</v>
      </c>
    </row>
    <row r="8" spans="1:21" ht="25.5" x14ac:dyDescent="0.25">
      <c r="A8" s="3">
        <v>1</v>
      </c>
      <c r="B8" s="3" t="s">
        <v>224</v>
      </c>
      <c r="C8" s="166" t="s">
        <v>225</v>
      </c>
      <c r="D8" s="27">
        <v>0.73899999999999999</v>
      </c>
      <c r="E8" s="109"/>
      <c r="F8" s="109"/>
      <c r="G8" s="27">
        <v>1</v>
      </c>
      <c r="H8" s="109"/>
      <c r="I8" s="109"/>
      <c r="J8" s="27">
        <v>1</v>
      </c>
      <c r="K8" s="109"/>
      <c r="L8" s="218"/>
      <c r="M8" s="109"/>
      <c r="N8" s="109"/>
      <c r="O8" s="109"/>
      <c r="P8" s="109"/>
      <c r="Q8" s="109"/>
      <c r="R8" s="18">
        <v>0.125</v>
      </c>
      <c r="S8" s="109"/>
      <c r="T8" s="109"/>
      <c r="U8" s="17">
        <f>AVERAGE(D8:T8)</f>
        <v>0.71599999999999997</v>
      </c>
    </row>
    <row r="9" spans="1:21" s="16" customFormat="1" ht="25.5" x14ac:dyDescent="0.25">
      <c r="A9" s="3">
        <v>2</v>
      </c>
      <c r="B9" s="3" t="s">
        <v>224</v>
      </c>
      <c r="C9" s="166" t="s">
        <v>226</v>
      </c>
      <c r="D9" s="27">
        <v>0.77600000000000002</v>
      </c>
      <c r="E9" s="109"/>
      <c r="F9" s="109"/>
      <c r="G9" s="27">
        <v>1</v>
      </c>
      <c r="H9" s="109"/>
      <c r="I9" s="109"/>
      <c r="J9" s="27">
        <v>0.92800000000000005</v>
      </c>
      <c r="K9" s="109"/>
      <c r="L9" s="218"/>
      <c r="M9" s="109"/>
      <c r="N9" s="109"/>
      <c r="O9" s="109"/>
      <c r="P9" s="109"/>
      <c r="Q9" s="109"/>
      <c r="R9" s="18">
        <v>8.3333333333333329E-2</v>
      </c>
      <c r="S9" s="109"/>
      <c r="T9" s="109"/>
      <c r="U9" s="17">
        <f t="shared" ref="U9:U49" si="0">AVERAGE(D9:T9)</f>
        <v>0.69683333333333342</v>
      </c>
    </row>
    <row r="10" spans="1:21" s="5" customFormat="1" ht="25.5" x14ac:dyDescent="0.25">
      <c r="A10" s="3">
        <v>3</v>
      </c>
      <c r="B10" s="3" t="s">
        <v>224</v>
      </c>
      <c r="C10" s="166" t="s">
        <v>227</v>
      </c>
      <c r="D10" s="27">
        <v>0.8</v>
      </c>
      <c r="E10" s="167"/>
      <c r="F10" s="167"/>
      <c r="G10" s="27">
        <v>1</v>
      </c>
      <c r="H10" s="167"/>
      <c r="I10" s="167"/>
      <c r="J10" s="27">
        <v>1</v>
      </c>
      <c r="K10" s="167"/>
      <c r="L10" s="219"/>
      <c r="M10" s="168"/>
      <c r="N10" s="168"/>
      <c r="O10" s="168"/>
      <c r="P10" s="168"/>
      <c r="Q10" s="168"/>
      <c r="R10" s="18">
        <v>0.33333333333333331</v>
      </c>
      <c r="S10" s="167"/>
      <c r="T10" s="167"/>
      <c r="U10" s="17">
        <f t="shared" si="0"/>
        <v>0.78333333333333333</v>
      </c>
    </row>
    <row r="11" spans="1:21" s="14" customFormat="1" ht="25.5" x14ac:dyDescent="0.25">
      <c r="A11" s="3">
        <v>4</v>
      </c>
      <c r="B11" s="3" t="s">
        <v>224</v>
      </c>
      <c r="C11" s="170" t="s">
        <v>228</v>
      </c>
      <c r="D11" s="27">
        <v>0.48899999999999999</v>
      </c>
      <c r="E11" s="18">
        <v>0.4</v>
      </c>
      <c r="F11" s="172"/>
      <c r="G11" s="18">
        <v>1</v>
      </c>
      <c r="H11" s="18">
        <v>1</v>
      </c>
      <c r="I11" s="172"/>
      <c r="J11" s="18">
        <v>1</v>
      </c>
      <c r="K11" s="18">
        <v>1</v>
      </c>
      <c r="L11" s="187"/>
      <c r="M11" s="18">
        <v>0.25</v>
      </c>
      <c r="N11" s="18"/>
      <c r="O11" s="18"/>
      <c r="P11" s="18">
        <v>0</v>
      </c>
      <c r="Q11" s="18">
        <v>0</v>
      </c>
      <c r="R11" s="18">
        <v>0.24285714285714285</v>
      </c>
      <c r="S11" s="18">
        <v>1</v>
      </c>
      <c r="T11" s="172"/>
      <c r="U11" s="17">
        <f t="shared" si="0"/>
        <v>0.58016883116883122</v>
      </c>
    </row>
    <row r="12" spans="1:21" s="14" customFormat="1" ht="25.5" x14ac:dyDescent="0.25">
      <c r="A12" s="3">
        <v>5</v>
      </c>
      <c r="B12" s="3" t="s">
        <v>224</v>
      </c>
      <c r="C12" s="170" t="s">
        <v>229</v>
      </c>
      <c r="D12" s="27">
        <v>0.57999999999999996</v>
      </c>
      <c r="E12" s="18">
        <v>0.38</v>
      </c>
      <c r="F12" s="172"/>
      <c r="G12" s="18">
        <v>1</v>
      </c>
      <c r="H12" s="18">
        <v>1</v>
      </c>
      <c r="I12" s="172"/>
      <c r="J12" s="18">
        <v>1</v>
      </c>
      <c r="K12" s="18">
        <v>1</v>
      </c>
      <c r="L12" s="187"/>
      <c r="M12" s="18">
        <v>0</v>
      </c>
      <c r="N12" s="18"/>
      <c r="O12" s="18"/>
      <c r="P12" s="18">
        <v>0</v>
      </c>
      <c r="Q12" s="18">
        <v>0</v>
      </c>
      <c r="R12" s="18">
        <v>0.14166666666666666</v>
      </c>
      <c r="S12" s="18">
        <v>1</v>
      </c>
      <c r="T12" s="172"/>
      <c r="U12" s="17">
        <f t="shared" si="0"/>
        <v>0.55469696969696969</v>
      </c>
    </row>
    <row r="13" spans="1:21" s="14" customFormat="1" ht="25.5" x14ac:dyDescent="0.25">
      <c r="A13" s="3">
        <v>6</v>
      </c>
      <c r="B13" s="3" t="s">
        <v>224</v>
      </c>
      <c r="C13" s="170" t="s">
        <v>230</v>
      </c>
      <c r="D13" s="27">
        <v>0.66700000000000004</v>
      </c>
      <c r="E13" s="18">
        <v>0.315</v>
      </c>
      <c r="F13" s="172"/>
      <c r="G13" s="18">
        <v>1</v>
      </c>
      <c r="H13" s="18">
        <v>1</v>
      </c>
      <c r="I13" s="172"/>
      <c r="J13" s="18">
        <v>1</v>
      </c>
      <c r="K13" s="18">
        <v>1</v>
      </c>
      <c r="L13" s="187"/>
      <c r="M13" s="18">
        <v>0.1111111111111111</v>
      </c>
      <c r="N13" s="18">
        <v>0</v>
      </c>
      <c r="O13" s="18"/>
      <c r="P13" s="18">
        <v>0</v>
      </c>
      <c r="Q13" s="18">
        <v>0</v>
      </c>
      <c r="R13" s="18">
        <v>0.41666666666666669</v>
      </c>
      <c r="S13" s="18">
        <v>1</v>
      </c>
      <c r="T13" s="172"/>
      <c r="U13" s="17">
        <f t="shared" si="0"/>
        <v>0.54248148148148145</v>
      </c>
    </row>
    <row r="14" spans="1:21" s="14" customFormat="1" ht="25.5" x14ac:dyDescent="0.25">
      <c r="A14" s="3">
        <v>7</v>
      </c>
      <c r="B14" s="3" t="s">
        <v>224</v>
      </c>
      <c r="C14" s="90" t="s">
        <v>231</v>
      </c>
      <c r="D14" s="27">
        <v>0.36699999999999999</v>
      </c>
      <c r="E14" s="18">
        <v>0.252</v>
      </c>
      <c r="F14" s="18">
        <v>0.318</v>
      </c>
      <c r="G14" s="18">
        <v>0.99</v>
      </c>
      <c r="H14" s="18">
        <v>1</v>
      </c>
      <c r="I14" s="18">
        <v>1</v>
      </c>
      <c r="J14" s="18">
        <v>0.97</v>
      </c>
      <c r="K14" s="18">
        <v>1</v>
      </c>
      <c r="L14" s="187"/>
      <c r="M14" s="18">
        <v>0.16666666666666666</v>
      </c>
      <c r="N14" s="18"/>
      <c r="O14" s="18"/>
      <c r="P14" s="18">
        <v>0</v>
      </c>
      <c r="Q14" s="18">
        <v>0</v>
      </c>
      <c r="R14" s="18">
        <v>0.29591836734693872</v>
      </c>
      <c r="S14" s="18">
        <v>1</v>
      </c>
      <c r="T14" s="18">
        <v>1</v>
      </c>
      <c r="U14" s="17">
        <f t="shared" si="0"/>
        <v>0.59711321671525752</v>
      </c>
    </row>
    <row r="15" spans="1:21" s="14" customFormat="1" ht="25.5" x14ac:dyDescent="0.25">
      <c r="A15" s="3">
        <v>8</v>
      </c>
      <c r="B15" s="3" t="s">
        <v>224</v>
      </c>
      <c r="C15" s="90" t="s">
        <v>232</v>
      </c>
      <c r="D15" s="27">
        <v>0.67300000000000004</v>
      </c>
      <c r="E15" s="18">
        <v>0.41699999999999998</v>
      </c>
      <c r="F15" s="18">
        <v>0.46400000000000002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7"/>
      <c r="M15" s="18">
        <v>0.32075471698113206</v>
      </c>
      <c r="N15" s="18">
        <v>0.8</v>
      </c>
      <c r="O15" s="18"/>
      <c r="P15" s="18">
        <v>7.246376811594203E-3</v>
      </c>
      <c r="Q15" s="18">
        <v>0</v>
      </c>
      <c r="R15" s="18">
        <v>0.5291310541310541</v>
      </c>
      <c r="S15" s="18">
        <v>1</v>
      </c>
      <c r="T15" s="18">
        <v>1</v>
      </c>
      <c r="U15" s="17">
        <f t="shared" si="0"/>
        <v>0.68074214319491877</v>
      </c>
    </row>
    <row r="16" spans="1:21" s="14" customFormat="1" ht="25.5" x14ac:dyDescent="0.25">
      <c r="A16" s="3">
        <v>9</v>
      </c>
      <c r="B16" s="3" t="s">
        <v>224</v>
      </c>
      <c r="C16" s="90" t="s">
        <v>233</v>
      </c>
      <c r="D16" s="27">
        <v>0.72</v>
      </c>
      <c r="E16" s="18">
        <v>0.43</v>
      </c>
      <c r="F16" s="18">
        <v>0.38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7"/>
      <c r="M16" s="18">
        <v>0.3125</v>
      </c>
      <c r="N16" s="18">
        <v>1</v>
      </c>
      <c r="O16" s="18"/>
      <c r="P16" s="18">
        <v>2.0202020202020204E-2</v>
      </c>
      <c r="Q16" s="18">
        <v>0</v>
      </c>
      <c r="R16" s="18">
        <v>0.76798941798941811</v>
      </c>
      <c r="S16" s="18">
        <v>1</v>
      </c>
      <c r="T16" s="18">
        <v>1</v>
      </c>
      <c r="U16" s="17">
        <f t="shared" si="0"/>
        <v>0.70871276254609583</v>
      </c>
    </row>
    <row r="17" spans="1:21" s="14" customFormat="1" ht="25.5" x14ac:dyDescent="0.25">
      <c r="A17" s="3">
        <v>10</v>
      </c>
      <c r="B17" s="3" t="s">
        <v>224</v>
      </c>
      <c r="C17" s="90" t="s">
        <v>234</v>
      </c>
      <c r="D17" s="27">
        <v>0.73</v>
      </c>
      <c r="E17" s="18">
        <v>0.41</v>
      </c>
      <c r="F17" s="18">
        <v>0.55000000000000004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7"/>
      <c r="M17" s="18">
        <v>0.46341463414634149</v>
      </c>
      <c r="N17" s="18">
        <v>0.33333333333333331</v>
      </c>
      <c r="O17" s="18"/>
      <c r="P17" s="18">
        <v>8.8495575221238937E-3</v>
      </c>
      <c r="Q17" s="18">
        <v>0</v>
      </c>
      <c r="R17" s="18">
        <v>0.54081632653061218</v>
      </c>
      <c r="S17" s="18">
        <v>1</v>
      </c>
      <c r="T17" s="18">
        <v>1</v>
      </c>
      <c r="U17" s="17">
        <f t="shared" si="0"/>
        <v>0.66909425676882739</v>
      </c>
    </row>
    <row r="18" spans="1:21" s="14" customFormat="1" ht="25.5" x14ac:dyDescent="0.25">
      <c r="A18" s="3">
        <v>11</v>
      </c>
      <c r="B18" s="3" t="s">
        <v>224</v>
      </c>
      <c r="C18" s="90" t="s">
        <v>235</v>
      </c>
      <c r="D18" s="27">
        <v>0.503</v>
      </c>
      <c r="E18" s="18">
        <v>0.35</v>
      </c>
      <c r="F18" s="18">
        <v>0.4</v>
      </c>
      <c r="G18" s="18">
        <v>1</v>
      </c>
      <c r="H18" s="18">
        <v>0.995</v>
      </c>
      <c r="I18" s="18">
        <v>1</v>
      </c>
      <c r="J18" s="18">
        <v>1</v>
      </c>
      <c r="K18" s="18">
        <v>1</v>
      </c>
      <c r="L18" s="187"/>
      <c r="M18" s="18">
        <v>0.1</v>
      </c>
      <c r="N18" s="18">
        <v>0</v>
      </c>
      <c r="O18" s="18"/>
      <c r="P18" s="18">
        <v>1.7857142857142856E-2</v>
      </c>
      <c r="Q18" s="18">
        <v>0</v>
      </c>
      <c r="R18" s="18">
        <v>0.33333333333333331</v>
      </c>
      <c r="S18" s="18">
        <v>1</v>
      </c>
      <c r="T18" s="18">
        <v>0.82299999999999995</v>
      </c>
      <c r="U18" s="17">
        <f t="shared" si="0"/>
        <v>0.56814603174603173</v>
      </c>
    </row>
    <row r="19" spans="1:21" s="14" customFormat="1" ht="25.5" x14ac:dyDescent="0.25">
      <c r="A19" s="3">
        <v>12</v>
      </c>
      <c r="B19" s="3" t="s">
        <v>224</v>
      </c>
      <c r="C19" s="90" t="s">
        <v>236</v>
      </c>
      <c r="D19" s="27">
        <v>0.60199999999999998</v>
      </c>
      <c r="E19" s="18">
        <v>0.39200000000000002</v>
      </c>
      <c r="F19" s="18">
        <v>0.34699999999999998</v>
      </c>
      <c r="G19" s="18">
        <v>0.996</v>
      </c>
      <c r="H19" s="18">
        <v>0.998</v>
      </c>
      <c r="I19" s="18">
        <v>0.97899999999999998</v>
      </c>
      <c r="J19" s="18">
        <v>1</v>
      </c>
      <c r="K19" s="18">
        <v>1</v>
      </c>
      <c r="L19" s="187"/>
      <c r="M19" s="18">
        <v>0.22222222222222221</v>
      </c>
      <c r="N19" s="18">
        <v>1</v>
      </c>
      <c r="O19" s="18"/>
      <c r="P19" s="18">
        <v>4.5662100456621002E-3</v>
      </c>
      <c r="Q19" s="18">
        <v>0</v>
      </c>
      <c r="R19" s="18">
        <v>0.81785714285714295</v>
      </c>
      <c r="S19" s="18">
        <v>1</v>
      </c>
      <c r="T19" s="18">
        <v>1</v>
      </c>
      <c r="U19" s="17">
        <f t="shared" si="0"/>
        <v>0.69057637167500185</v>
      </c>
    </row>
    <row r="20" spans="1:21" s="14" customFormat="1" ht="30" x14ac:dyDescent="0.25">
      <c r="A20" s="3">
        <v>13</v>
      </c>
      <c r="B20" s="3" t="s">
        <v>224</v>
      </c>
      <c r="C20" s="92" t="s">
        <v>294</v>
      </c>
      <c r="D20" s="27">
        <v>0.6</v>
      </c>
      <c r="E20" s="18">
        <v>0.28000000000000003</v>
      </c>
      <c r="F20" s="18">
        <v>0.63</v>
      </c>
      <c r="G20" s="18">
        <v>1</v>
      </c>
      <c r="H20" s="18">
        <v>0.999</v>
      </c>
      <c r="I20" s="18">
        <v>1</v>
      </c>
      <c r="J20" s="18">
        <v>1</v>
      </c>
      <c r="K20" s="18">
        <v>1</v>
      </c>
      <c r="L20" s="187"/>
      <c r="M20" s="18">
        <v>0.46153846153846156</v>
      </c>
      <c r="N20" s="18">
        <v>1</v>
      </c>
      <c r="O20" s="18"/>
      <c r="P20" s="18">
        <v>0</v>
      </c>
      <c r="Q20" s="18">
        <v>0</v>
      </c>
      <c r="R20" s="18">
        <v>0.55555555555555558</v>
      </c>
      <c r="S20" s="18">
        <v>1</v>
      </c>
      <c r="T20" s="18">
        <v>1</v>
      </c>
      <c r="U20" s="17">
        <f t="shared" si="0"/>
        <v>0.70173960113960121</v>
      </c>
    </row>
    <row r="21" spans="1:21" s="14" customFormat="1" ht="25.5" x14ac:dyDescent="0.25">
      <c r="A21" s="3">
        <v>14</v>
      </c>
      <c r="B21" s="3" t="s">
        <v>224</v>
      </c>
      <c r="C21" s="90" t="s">
        <v>237</v>
      </c>
      <c r="D21" s="27">
        <v>0.55100000000000005</v>
      </c>
      <c r="E21" s="18">
        <v>0.44879999999999998</v>
      </c>
      <c r="F21" s="115"/>
      <c r="G21" s="18">
        <f>1-0.0612</f>
        <v>0.93879999999999997</v>
      </c>
      <c r="H21" s="18">
        <f>1-0.0128</f>
        <v>0.98719999999999997</v>
      </c>
      <c r="I21" s="115"/>
      <c r="J21" s="18">
        <v>1</v>
      </c>
      <c r="K21" s="18">
        <v>1</v>
      </c>
      <c r="L21" s="115"/>
      <c r="M21" s="18">
        <v>0.3</v>
      </c>
      <c r="N21" s="18"/>
      <c r="O21" s="18"/>
      <c r="P21" s="18">
        <v>0</v>
      </c>
      <c r="Q21" s="18">
        <v>0</v>
      </c>
      <c r="R21" s="18">
        <v>0.11666666666666665</v>
      </c>
      <c r="S21" s="18">
        <v>1</v>
      </c>
      <c r="T21" s="115"/>
      <c r="U21" s="17">
        <f t="shared" si="0"/>
        <v>0.57658787878787876</v>
      </c>
    </row>
    <row r="22" spans="1:21" s="14" customFormat="1" ht="25.5" x14ac:dyDescent="0.25">
      <c r="A22" s="3">
        <v>15</v>
      </c>
      <c r="B22" s="3" t="s">
        <v>224</v>
      </c>
      <c r="C22" s="90" t="s">
        <v>238</v>
      </c>
      <c r="D22" s="27">
        <v>0.65</v>
      </c>
      <c r="E22" s="18">
        <v>0.39</v>
      </c>
      <c r="F22" s="18">
        <v>0.45</v>
      </c>
      <c r="G22" s="18">
        <v>1</v>
      </c>
      <c r="H22" s="18">
        <v>0.996</v>
      </c>
      <c r="I22" s="18">
        <v>1</v>
      </c>
      <c r="J22" s="18">
        <v>0.97499999999999998</v>
      </c>
      <c r="K22" s="18">
        <v>1</v>
      </c>
      <c r="L22" s="187"/>
      <c r="M22" s="18">
        <v>0.22580645161290322</v>
      </c>
      <c r="N22" s="18">
        <v>0.4</v>
      </c>
      <c r="O22" s="18"/>
      <c r="P22" s="18">
        <v>0</v>
      </c>
      <c r="Q22" s="18">
        <v>0</v>
      </c>
      <c r="R22" s="18">
        <v>0.45578231292517007</v>
      </c>
      <c r="S22" s="18">
        <v>1</v>
      </c>
      <c r="T22" s="18">
        <v>1</v>
      </c>
      <c r="U22" s="17">
        <f t="shared" si="0"/>
        <v>0.63617258430253831</v>
      </c>
    </row>
    <row r="23" spans="1:21" s="14" customFormat="1" ht="38.25" x14ac:dyDescent="0.25">
      <c r="A23" s="3">
        <v>16</v>
      </c>
      <c r="B23" s="3" t="s">
        <v>224</v>
      </c>
      <c r="C23" s="90" t="s">
        <v>239</v>
      </c>
      <c r="D23" s="27">
        <v>0.57999999999999996</v>
      </c>
      <c r="E23" s="18">
        <v>0.39</v>
      </c>
      <c r="F23" s="18">
        <v>0.53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7"/>
      <c r="M23" s="18">
        <v>0.33333333333333331</v>
      </c>
      <c r="N23" s="18">
        <v>0.5</v>
      </c>
      <c r="O23" s="18"/>
      <c r="P23" s="18">
        <v>0.02</v>
      </c>
      <c r="Q23" s="18">
        <v>1</v>
      </c>
      <c r="R23" s="18">
        <v>0.37142857142857144</v>
      </c>
      <c r="S23" s="18">
        <v>1</v>
      </c>
      <c r="T23" s="18">
        <v>1</v>
      </c>
      <c r="U23" s="17">
        <f t="shared" si="0"/>
        <v>0.71498412698412694</v>
      </c>
    </row>
    <row r="24" spans="1:21" s="14" customFormat="1" ht="25.5" x14ac:dyDescent="0.25">
      <c r="A24" s="3">
        <v>17</v>
      </c>
      <c r="B24" s="3" t="s">
        <v>224</v>
      </c>
      <c r="C24" s="90" t="s">
        <v>240</v>
      </c>
      <c r="D24" s="27">
        <v>0.62</v>
      </c>
      <c r="E24" s="18">
        <v>0.33</v>
      </c>
      <c r="F24" s="18">
        <v>0.37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7"/>
      <c r="M24" s="18">
        <v>0.1111111111111111</v>
      </c>
      <c r="N24" s="18"/>
      <c r="O24" s="18"/>
      <c r="P24" s="18">
        <v>3.8461538461538464E-2</v>
      </c>
      <c r="Q24" s="18">
        <v>0</v>
      </c>
      <c r="R24" s="18">
        <v>0.39166666666666666</v>
      </c>
      <c r="S24" s="18">
        <v>1</v>
      </c>
      <c r="T24" s="18">
        <v>1</v>
      </c>
      <c r="U24" s="17">
        <f t="shared" si="0"/>
        <v>0.63294566544566544</v>
      </c>
    </row>
    <row r="25" spans="1:21" s="14" customFormat="1" ht="25.5" x14ac:dyDescent="0.25">
      <c r="A25" s="3">
        <v>18</v>
      </c>
      <c r="B25" s="3" t="s">
        <v>224</v>
      </c>
      <c r="C25" s="91" t="s">
        <v>241</v>
      </c>
      <c r="D25" s="27">
        <v>0.63400000000000001</v>
      </c>
      <c r="E25" s="18">
        <v>0.41299999999999998</v>
      </c>
      <c r="F25" s="18">
        <v>0.42799999999999999</v>
      </c>
      <c r="G25" s="18">
        <v>0.98599999999999999</v>
      </c>
      <c r="H25" s="18">
        <v>1</v>
      </c>
      <c r="I25" s="18">
        <v>1</v>
      </c>
      <c r="J25" s="18">
        <v>0.96299999999999997</v>
      </c>
      <c r="K25" s="18">
        <v>1</v>
      </c>
      <c r="L25" s="115"/>
      <c r="M25" s="18">
        <v>0.25</v>
      </c>
      <c r="N25" s="18">
        <v>0</v>
      </c>
      <c r="O25" s="18"/>
      <c r="P25" s="18">
        <v>0</v>
      </c>
      <c r="Q25" s="18">
        <v>0</v>
      </c>
      <c r="R25" s="18">
        <v>0.3125</v>
      </c>
      <c r="S25" s="18">
        <v>1</v>
      </c>
      <c r="T25" s="115"/>
      <c r="U25" s="17">
        <f t="shared" si="0"/>
        <v>0.57046428571428576</v>
      </c>
    </row>
    <row r="26" spans="1:21" s="14" customFormat="1" ht="25.5" x14ac:dyDescent="0.25">
      <c r="A26" s="3">
        <v>19</v>
      </c>
      <c r="B26" s="3" t="s">
        <v>224</v>
      </c>
      <c r="C26" s="90" t="s">
        <v>242</v>
      </c>
      <c r="D26" s="27">
        <v>0.52</v>
      </c>
      <c r="E26" s="18">
        <v>0.32100000000000001</v>
      </c>
      <c r="F26" s="18">
        <v>0.42899999999999999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7"/>
      <c r="M26" s="18">
        <v>0</v>
      </c>
      <c r="N26" s="18"/>
      <c r="O26" s="18"/>
      <c r="P26" s="18">
        <v>0</v>
      </c>
      <c r="Q26" s="18">
        <v>0</v>
      </c>
      <c r="R26" s="18">
        <v>0</v>
      </c>
      <c r="S26" s="18">
        <v>1</v>
      </c>
      <c r="T26" s="18">
        <v>1</v>
      </c>
      <c r="U26" s="17">
        <f t="shared" si="0"/>
        <v>0.59071428571428564</v>
      </c>
    </row>
    <row r="27" spans="1:21" s="125" customFormat="1" ht="25.5" x14ac:dyDescent="0.25">
      <c r="A27" s="117">
        <v>20</v>
      </c>
      <c r="B27" s="117" t="s">
        <v>224</v>
      </c>
      <c r="C27" s="118" t="s">
        <v>243</v>
      </c>
      <c r="D27" s="123">
        <v>0.64</v>
      </c>
      <c r="E27" s="124">
        <v>0.38</v>
      </c>
      <c r="F27" s="124">
        <v>0.36</v>
      </c>
      <c r="G27" s="124">
        <v>1</v>
      </c>
      <c r="H27" s="124">
        <v>0.99</v>
      </c>
      <c r="I27" s="124">
        <v>1</v>
      </c>
      <c r="J27" s="124">
        <v>0.95</v>
      </c>
      <c r="K27" s="124">
        <v>1</v>
      </c>
      <c r="L27" s="188"/>
      <c r="M27" s="18">
        <v>0.16</v>
      </c>
      <c r="N27" s="18">
        <v>0</v>
      </c>
      <c r="O27" s="18"/>
      <c r="P27" s="18">
        <v>0</v>
      </c>
      <c r="Q27" s="18">
        <v>0</v>
      </c>
      <c r="R27" s="124">
        <v>0.53214285714285714</v>
      </c>
      <c r="S27" s="124">
        <v>1</v>
      </c>
      <c r="T27" s="124">
        <v>1</v>
      </c>
      <c r="U27" s="17">
        <f t="shared" si="0"/>
        <v>0.6008095238095239</v>
      </c>
    </row>
    <row r="28" spans="1:21" s="14" customFormat="1" ht="25.5" x14ac:dyDescent="0.25">
      <c r="A28" s="3">
        <v>21</v>
      </c>
      <c r="B28" s="3" t="s">
        <v>224</v>
      </c>
      <c r="C28" s="90" t="s">
        <v>244</v>
      </c>
      <c r="D28" s="27">
        <v>0.76100000000000001</v>
      </c>
      <c r="E28" s="18">
        <v>0.35299999999999998</v>
      </c>
      <c r="F28" s="18">
        <v>0.33300000000000002</v>
      </c>
      <c r="G28" s="18">
        <v>0.99399999999999999</v>
      </c>
      <c r="H28" s="18">
        <v>0.97299999999999998</v>
      </c>
      <c r="I28" s="18">
        <v>0.95799999999999996</v>
      </c>
      <c r="J28" s="18">
        <v>1</v>
      </c>
      <c r="K28" s="18">
        <v>1</v>
      </c>
      <c r="L28" s="187"/>
      <c r="M28" s="18">
        <v>0</v>
      </c>
      <c r="N28" s="18"/>
      <c r="O28" s="18"/>
      <c r="P28" s="18">
        <v>0</v>
      </c>
      <c r="Q28" s="18">
        <v>0</v>
      </c>
      <c r="R28" s="18">
        <v>0.26767676767676768</v>
      </c>
      <c r="S28" s="18">
        <v>0.96799999999999997</v>
      </c>
      <c r="T28" s="18">
        <v>1</v>
      </c>
      <c r="U28" s="17">
        <f t="shared" si="0"/>
        <v>0.61483405483405484</v>
      </c>
    </row>
    <row r="29" spans="1:21" s="14" customFormat="1" ht="25.5" x14ac:dyDescent="0.25">
      <c r="A29" s="3">
        <v>22</v>
      </c>
      <c r="B29" s="3" t="s">
        <v>224</v>
      </c>
      <c r="C29" s="90" t="s">
        <v>245</v>
      </c>
      <c r="D29" s="27">
        <v>0.625</v>
      </c>
      <c r="E29" s="18">
        <v>0.33800000000000002</v>
      </c>
      <c r="F29" s="18">
        <v>0.56000000000000005</v>
      </c>
      <c r="G29" s="18">
        <v>1</v>
      </c>
      <c r="H29" s="18">
        <v>0.995</v>
      </c>
      <c r="I29" s="18">
        <v>1</v>
      </c>
      <c r="J29" s="18">
        <v>0.86</v>
      </c>
      <c r="K29" s="18">
        <v>1</v>
      </c>
      <c r="L29" s="187"/>
      <c r="M29" s="18">
        <v>0.26666666666666666</v>
      </c>
      <c r="N29" s="18">
        <v>0</v>
      </c>
      <c r="O29" s="18"/>
      <c r="P29" s="18">
        <v>0</v>
      </c>
      <c r="Q29" s="18">
        <v>0</v>
      </c>
      <c r="R29" s="18">
        <v>0.43888888888888888</v>
      </c>
      <c r="S29" s="18">
        <v>0.98099999999999998</v>
      </c>
      <c r="T29" s="18">
        <v>1</v>
      </c>
      <c r="U29" s="17">
        <f t="shared" si="0"/>
        <v>0.60430370370370379</v>
      </c>
    </row>
    <row r="30" spans="1:21" s="14" customFormat="1" ht="25.5" x14ac:dyDescent="0.25">
      <c r="A30" s="3">
        <v>23</v>
      </c>
      <c r="B30" s="3" t="s">
        <v>224</v>
      </c>
      <c r="C30" s="90" t="s">
        <v>246</v>
      </c>
      <c r="D30" s="27">
        <v>0.59799999999999998</v>
      </c>
      <c r="E30" s="18">
        <v>0.43</v>
      </c>
      <c r="F30" s="18">
        <v>0.51100000000000001</v>
      </c>
      <c r="G30" s="18">
        <v>0.96799999999999997</v>
      </c>
      <c r="H30" s="18">
        <v>0.96</v>
      </c>
      <c r="I30" s="18">
        <v>1</v>
      </c>
      <c r="J30" s="18">
        <v>0.96299999999999997</v>
      </c>
      <c r="K30" s="18">
        <v>1</v>
      </c>
      <c r="L30" s="187"/>
      <c r="M30" s="18">
        <v>0.55172413793103448</v>
      </c>
      <c r="N30" s="18">
        <v>1</v>
      </c>
      <c r="O30" s="18">
        <v>0</v>
      </c>
      <c r="P30" s="18">
        <v>1.6949152542372881E-2</v>
      </c>
      <c r="Q30" s="18">
        <v>0</v>
      </c>
      <c r="R30" s="18">
        <v>0.75340136054421769</v>
      </c>
      <c r="S30" s="18">
        <v>0.98599999999999999</v>
      </c>
      <c r="T30" s="18">
        <v>1</v>
      </c>
      <c r="U30" s="17">
        <f t="shared" si="0"/>
        <v>0.67112966568860166</v>
      </c>
    </row>
    <row r="31" spans="1:21" s="14" customFormat="1" ht="25.5" x14ac:dyDescent="0.25">
      <c r="A31" s="3">
        <v>24</v>
      </c>
      <c r="B31" s="3" t="s">
        <v>224</v>
      </c>
      <c r="C31" s="90" t="s">
        <v>247</v>
      </c>
      <c r="D31" s="27">
        <v>0.64</v>
      </c>
      <c r="E31" s="18">
        <v>0.37</v>
      </c>
      <c r="F31" s="18">
        <v>0.6</v>
      </c>
      <c r="G31" s="18">
        <v>0.99199999999999999</v>
      </c>
      <c r="H31" s="18">
        <v>0.99299999999999999</v>
      </c>
      <c r="I31" s="18">
        <v>1</v>
      </c>
      <c r="J31" s="18">
        <v>1</v>
      </c>
      <c r="K31" s="18">
        <v>1</v>
      </c>
      <c r="L31" s="187"/>
      <c r="M31" s="18">
        <v>0.43478260869565216</v>
      </c>
      <c r="N31" s="18">
        <v>0.5</v>
      </c>
      <c r="O31" s="18">
        <v>0</v>
      </c>
      <c r="P31" s="18">
        <v>0</v>
      </c>
      <c r="Q31" s="18">
        <v>0</v>
      </c>
      <c r="R31" s="18">
        <v>0.22407407407407409</v>
      </c>
      <c r="S31" s="18">
        <v>0</v>
      </c>
      <c r="T31" s="18">
        <v>0</v>
      </c>
      <c r="U31" s="17">
        <f t="shared" si="0"/>
        <v>0.48461604267310787</v>
      </c>
    </row>
    <row r="32" spans="1:21" s="14" customFormat="1" ht="25.5" x14ac:dyDescent="0.25">
      <c r="A32" s="3">
        <v>25</v>
      </c>
      <c r="B32" s="3" t="s">
        <v>224</v>
      </c>
      <c r="C32" s="90" t="s">
        <v>296</v>
      </c>
      <c r="D32" s="27">
        <v>0.6</v>
      </c>
      <c r="E32" s="18">
        <v>0.33</v>
      </c>
      <c r="F32" s="18">
        <v>0.28000000000000003</v>
      </c>
      <c r="G32" s="18">
        <v>1</v>
      </c>
      <c r="H32" s="18">
        <v>1</v>
      </c>
      <c r="I32" s="18">
        <v>1</v>
      </c>
      <c r="J32" s="18">
        <v>1</v>
      </c>
      <c r="K32" s="18">
        <v>1</v>
      </c>
      <c r="L32" s="187"/>
      <c r="M32" s="18">
        <v>0.33333333333333331</v>
      </c>
      <c r="N32" s="18">
        <v>0</v>
      </c>
      <c r="O32" s="18"/>
      <c r="P32" s="18">
        <v>2.5000000000000001E-2</v>
      </c>
      <c r="Q32" s="18">
        <v>0</v>
      </c>
      <c r="R32" s="18">
        <v>0.81018518518518512</v>
      </c>
      <c r="S32" s="18">
        <v>1</v>
      </c>
      <c r="T32" s="18">
        <v>1</v>
      </c>
      <c r="U32" s="17">
        <f t="shared" si="0"/>
        <v>0.62523456790123455</v>
      </c>
    </row>
    <row r="33" spans="1:21" s="14" customFormat="1" ht="25.5" x14ac:dyDescent="0.25">
      <c r="A33" s="3">
        <v>26</v>
      </c>
      <c r="B33" s="3" t="s">
        <v>224</v>
      </c>
      <c r="C33" s="90" t="s">
        <v>248</v>
      </c>
      <c r="D33" s="27">
        <v>0.61699999999999999</v>
      </c>
      <c r="E33" s="18">
        <v>0.34599999999999997</v>
      </c>
      <c r="F33" s="18">
        <v>0.52100000000000002</v>
      </c>
      <c r="G33" s="18">
        <v>1</v>
      </c>
      <c r="H33" s="18">
        <v>1</v>
      </c>
      <c r="I33" s="18">
        <v>1</v>
      </c>
      <c r="J33" s="18">
        <v>1</v>
      </c>
      <c r="K33" s="18">
        <v>1</v>
      </c>
      <c r="L33" s="187"/>
      <c r="M33" s="18">
        <v>0.17647058823529413</v>
      </c>
      <c r="N33" s="18">
        <v>0</v>
      </c>
      <c r="O33" s="18"/>
      <c r="P33" s="18">
        <v>0</v>
      </c>
      <c r="Q33" s="18">
        <v>0</v>
      </c>
      <c r="R33" s="18">
        <v>0.5</v>
      </c>
      <c r="S33" s="18">
        <v>1</v>
      </c>
      <c r="T33" s="18">
        <v>1</v>
      </c>
      <c r="U33" s="17">
        <f t="shared" si="0"/>
        <v>0.61069803921568633</v>
      </c>
    </row>
    <row r="34" spans="1:21" s="14" customFormat="1" ht="38.25" x14ac:dyDescent="0.25">
      <c r="A34" s="3">
        <v>27</v>
      </c>
      <c r="B34" s="3" t="s">
        <v>224</v>
      </c>
      <c r="C34" s="90" t="s">
        <v>298</v>
      </c>
      <c r="D34" s="27">
        <v>0.68799999999999994</v>
      </c>
      <c r="E34" s="18">
        <v>0.39700000000000002</v>
      </c>
      <c r="F34" s="18">
        <v>0.52900000000000003</v>
      </c>
      <c r="G34" s="18">
        <v>1</v>
      </c>
      <c r="H34" s="18">
        <v>1</v>
      </c>
      <c r="I34" s="18">
        <v>1</v>
      </c>
      <c r="J34" s="18">
        <v>1</v>
      </c>
      <c r="K34" s="18">
        <v>1</v>
      </c>
      <c r="L34" s="187"/>
      <c r="M34" s="18">
        <v>0.14814814814814814</v>
      </c>
      <c r="N34" s="18"/>
      <c r="O34" s="18"/>
      <c r="P34" s="18">
        <v>0</v>
      </c>
      <c r="Q34" s="18">
        <v>0</v>
      </c>
      <c r="R34" s="18">
        <v>0.3125</v>
      </c>
      <c r="S34" s="18">
        <v>1</v>
      </c>
      <c r="T34" s="18">
        <v>1</v>
      </c>
      <c r="U34" s="17">
        <f t="shared" si="0"/>
        <v>0.6481891534391534</v>
      </c>
    </row>
    <row r="35" spans="1:21" s="14" customFormat="1" ht="25.5" x14ac:dyDescent="0.25">
      <c r="A35" s="3">
        <v>28</v>
      </c>
      <c r="B35" s="3" t="s">
        <v>224</v>
      </c>
      <c r="C35" s="90" t="s">
        <v>249</v>
      </c>
      <c r="D35" s="27">
        <v>0.56999999999999995</v>
      </c>
      <c r="E35" s="18">
        <v>0.39</v>
      </c>
      <c r="F35" s="18">
        <v>0.77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7"/>
      <c r="M35" s="18">
        <v>0.35714285714285715</v>
      </c>
      <c r="N35" s="18">
        <v>0.75</v>
      </c>
      <c r="O35" s="18"/>
      <c r="P35" s="18">
        <v>3.2786885245901641E-2</v>
      </c>
      <c r="Q35" s="18">
        <v>1</v>
      </c>
      <c r="R35" s="18">
        <v>0.39285714285714285</v>
      </c>
      <c r="S35" s="18">
        <v>1</v>
      </c>
      <c r="T35" s="18">
        <v>1</v>
      </c>
      <c r="U35" s="17">
        <f t="shared" si="0"/>
        <v>0.75085245901639341</v>
      </c>
    </row>
    <row r="36" spans="1:21" s="14" customFormat="1" ht="25.5" x14ac:dyDescent="0.25">
      <c r="A36" s="3">
        <v>29</v>
      </c>
      <c r="B36" s="3" t="s">
        <v>224</v>
      </c>
      <c r="C36" s="90" t="s">
        <v>250</v>
      </c>
      <c r="D36" s="27">
        <v>0.52100000000000002</v>
      </c>
      <c r="E36" s="18">
        <v>0.39200000000000002</v>
      </c>
      <c r="F36" s="18">
        <v>0.45</v>
      </c>
      <c r="G36" s="18">
        <v>0.99199999999999999</v>
      </c>
      <c r="H36" s="18">
        <v>1</v>
      </c>
      <c r="I36" s="18">
        <v>1</v>
      </c>
      <c r="J36" s="18">
        <v>1</v>
      </c>
      <c r="K36" s="18">
        <v>1</v>
      </c>
      <c r="L36" s="187"/>
      <c r="M36" s="18">
        <v>0.41666666666666669</v>
      </c>
      <c r="N36" s="18">
        <v>1</v>
      </c>
      <c r="O36" s="18"/>
      <c r="P36" s="18">
        <v>0</v>
      </c>
      <c r="Q36" s="18">
        <v>0</v>
      </c>
      <c r="R36" s="18">
        <v>0.5714285714285714</v>
      </c>
      <c r="S36" s="18">
        <v>1</v>
      </c>
      <c r="T36" s="18">
        <v>1</v>
      </c>
      <c r="U36" s="17">
        <f t="shared" si="0"/>
        <v>0.68953968253968267</v>
      </c>
    </row>
    <row r="37" spans="1:21" s="14" customFormat="1" ht="25.5" x14ac:dyDescent="0.25">
      <c r="A37" s="3">
        <v>30</v>
      </c>
      <c r="B37" s="3" t="s">
        <v>224</v>
      </c>
      <c r="C37" s="90" t="s">
        <v>251</v>
      </c>
      <c r="D37" s="27">
        <v>0.61899999999999999</v>
      </c>
      <c r="E37" s="18">
        <v>0.35699999999999998</v>
      </c>
      <c r="F37" s="18">
        <v>0.51800000000000002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7"/>
      <c r="M37" s="18">
        <v>0.27777777777777779</v>
      </c>
      <c r="N37" s="18">
        <v>0</v>
      </c>
      <c r="O37" s="18"/>
      <c r="P37" s="18">
        <v>0</v>
      </c>
      <c r="Q37" s="18">
        <v>0</v>
      </c>
      <c r="R37" s="18">
        <v>0.26785714285714285</v>
      </c>
      <c r="S37" s="18">
        <v>1</v>
      </c>
      <c r="T37" s="18">
        <v>1</v>
      </c>
      <c r="U37" s="17">
        <f t="shared" si="0"/>
        <v>0.60264232804232809</v>
      </c>
    </row>
    <row r="38" spans="1:21" s="14" customFormat="1" ht="25.5" x14ac:dyDescent="0.25">
      <c r="A38" s="3">
        <v>31</v>
      </c>
      <c r="B38" s="3" t="s">
        <v>224</v>
      </c>
      <c r="C38" s="90" t="s">
        <v>252</v>
      </c>
      <c r="D38" s="27">
        <v>0.36299999999999999</v>
      </c>
      <c r="E38" s="18">
        <v>0.435</v>
      </c>
      <c r="F38" s="18">
        <v>0.27</v>
      </c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7"/>
      <c r="M38" s="18">
        <v>0</v>
      </c>
      <c r="N38" s="18"/>
      <c r="O38" s="18"/>
      <c r="P38" s="18">
        <v>0</v>
      </c>
      <c r="Q38" s="18">
        <v>0</v>
      </c>
      <c r="R38" s="18">
        <v>0.51851851851851849</v>
      </c>
      <c r="S38" s="18">
        <v>1</v>
      </c>
      <c r="T38" s="18">
        <v>1</v>
      </c>
      <c r="U38" s="17">
        <f t="shared" si="0"/>
        <v>0.61332275132275116</v>
      </c>
    </row>
    <row r="39" spans="1:21" s="14" customFormat="1" ht="25.5" x14ac:dyDescent="0.25">
      <c r="A39" s="3">
        <v>32</v>
      </c>
      <c r="B39" s="3" t="s">
        <v>224</v>
      </c>
      <c r="C39" s="90" t="s">
        <v>253</v>
      </c>
      <c r="D39" s="27">
        <v>0.748</v>
      </c>
      <c r="E39" s="18">
        <v>0.36899999999999999</v>
      </c>
      <c r="F39" s="18">
        <v>0.35099999999999998</v>
      </c>
      <c r="G39" s="18">
        <v>0.99199999999999999</v>
      </c>
      <c r="H39" s="18">
        <v>0.99399999999999999</v>
      </c>
      <c r="I39" s="18">
        <v>1</v>
      </c>
      <c r="J39" s="18">
        <v>1</v>
      </c>
      <c r="K39" s="18">
        <v>1</v>
      </c>
      <c r="L39" s="187"/>
      <c r="M39" s="18">
        <v>0.29629629629629628</v>
      </c>
      <c r="N39" s="18">
        <v>0.5</v>
      </c>
      <c r="O39" s="18"/>
      <c r="P39" s="18">
        <v>9.2592592592592587E-3</v>
      </c>
      <c r="Q39" s="18">
        <v>1</v>
      </c>
      <c r="R39" s="18">
        <v>0.54761904761904767</v>
      </c>
      <c r="S39" s="18">
        <v>1</v>
      </c>
      <c r="T39" s="18">
        <v>1</v>
      </c>
      <c r="U39" s="17">
        <f t="shared" si="0"/>
        <v>0.72047830687830694</v>
      </c>
    </row>
    <row r="40" spans="1:21" s="14" customFormat="1" ht="25.5" x14ac:dyDescent="0.25">
      <c r="A40" s="3">
        <v>33</v>
      </c>
      <c r="B40" s="3" t="s">
        <v>224</v>
      </c>
      <c r="C40" s="90" t="s">
        <v>254</v>
      </c>
      <c r="D40" s="27">
        <v>0.63</v>
      </c>
      <c r="E40" s="18">
        <v>0.42</v>
      </c>
      <c r="F40" s="18">
        <v>0.6</v>
      </c>
      <c r="G40" s="18">
        <v>1</v>
      </c>
      <c r="H40" s="18">
        <v>1</v>
      </c>
      <c r="I40" s="18">
        <v>1</v>
      </c>
      <c r="J40" s="18">
        <v>1</v>
      </c>
      <c r="K40" s="18">
        <v>1</v>
      </c>
      <c r="L40" s="187"/>
      <c r="M40" s="18">
        <v>0.36363636363636365</v>
      </c>
      <c r="N40" s="18">
        <v>0</v>
      </c>
      <c r="O40" s="18"/>
      <c r="P40" s="18">
        <v>0</v>
      </c>
      <c r="Q40" s="18">
        <v>0</v>
      </c>
      <c r="R40" s="18">
        <v>0.25714285714285717</v>
      </c>
      <c r="S40" s="18">
        <v>1</v>
      </c>
      <c r="T40" s="18">
        <v>0.93</v>
      </c>
      <c r="U40" s="17">
        <f t="shared" si="0"/>
        <v>0.61338528138528148</v>
      </c>
    </row>
    <row r="41" spans="1:21" s="14" customFormat="1" ht="25.5" x14ac:dyDescent="0.25">
      <c r="A41" s="3">
        <v>34</v>
      </c>
      <c r="B41" s="3" t="s">
        <v>224</v>
      </c>
      <c r="C41" s="90" t="s">
        <v>255</v>
      </c>
      <c r="D41" s="27">
        <v>0.53600000000000003</v>
      </c>
      <c r="E41" s="18">
        <v>0.5</v>
      </c>
      <c r="F41" s="18">
        <v>0.435</v>
      </c>
      <c r="G41" s="18">
        <v>0.98799999999999999</v>
      </c>
      <c r="H41" s="18">
        <v>1</v>
      </c>
      <c r="I41" s="18">
        <v>1</v>
      </c>
      <c r="J41" s="18">
        <v>0.99099999999999999</v>
      </c>
      <c r="K41" s="18">
        <v>1</v>
      </c>
      <c r="L41" s="187"/>
      <c r="M41" s="18">
        <v>0.2857142857142857</v>
      </c>
      <c r="N41" s="18">
        <v>0</v>
      </c>
      <c r="O41" s="18"/>
      <c r="P41" s="18">
        <v>0</v>
      </c>
      <c r="Q41" s="18">
        <v>0</v>
      </c>
      <c r="R41" s="18">
        <v>0.43452380952380948</v>
      </c>
      <c r="S41" s="18">
        <v>1</v>
      </c>
      <c r="T41" s="18">
        <v>1</v>
      </c>
      <c r="U41" s="17">
        <f t="shared" si="0"/>
        <v>0.61134920634920631</v>
      </c>
    </row>
    <row r="42" spans="1:21" s="14" customFormat="1" ht="25.5" x14ac:dyDescent="0.25">
      <c r="A42" s="3">
        <v>35</v>
      </c>
      <c r="B42" s="3" t="s">
        <v>224</v>
      </c>
      <c r="C42" s="90" t="s">
        <v>256</v>
      </c>
      <c r="D42" s="27">
        <v>0.68300000000000005</v>
      </c>
      <c r="E42" s="18">
        <v>0.43099999999999999</v>
      </c>
      <c r="F42" s="18">
        <v>1</v>
      </c>
      <c r="G42" s="18">
        <v>0.98399999999999999</v>
      </c>
      <c r="H42" s="18">
        <v>0.91200000000000003</v>
      </c>
      <c r="I42" s="18">
        <v>1</v>
      </c>
      <c r="J42" s="18">
        <v>0.9</v>
      </c>
      <c r="K42" s="18">
        <v>0.96</v>
      </c>
      <c r="L42" s="187"/>
      <c r="M42" s="18">
        <v>0.25</v>
      </c>
      <c r="N42" s="18"/>
      <c r="O42" s="18"/>
      <c r="P42" s="18">
        <v>0</v>
      </c>
      <c r="Q42" s="18">
        <v>0</v>
      </c>
      <c r="R42" s="18">
        <v>0.52962962962962956</v>
      </c>
      <c r="S42" s="18">
        <v>0.96</v>
      </c>
      <c r="T42" s="18">
        <v>1</v>
      </c>
      <c r="U42" s="17">
        <f t="shared" si="0"/>
        <v>0.68640211640211646</v>
      </c>
    </row>
    <row r="43" spans="1:21" s="14" customFormat="1" ht="25.5" x14ac:dyDescent="0.25">
      <c r="A43" s="3">
        <v>36</v>
      </c>
      <c r="B43" s="3" t="s">
        <v>224</v>
      </c>
      <c r="C43" s="90" t="s">
        <v>257</v>
      </c>
      <c r="D43" s="27">
        <v>0.59599999999999997</v>
      </c>
      <c r="E43" s="18">
        <v>0.30299999999999999</v>
      </c>
      <c r="F43" s="18">
        <v>0.3125</v>
      </c>
      <c r="G43" s="18">
        <v>1</v>
      </c>
      <c r="H43" s="18">
        <v>1</v>
      </c>
      <c r="I43" s="18">
        <v>1</v>
      </c>
      <c r="J43" s="18">
        <v>1</v>
      </c>
      <c r="K43" s="18">
        <v>1</v>
      </c>
      <c r="L43" s="187"/>
      <c r="M43" s="191">
        <v>0</v>
      </c>
      <c r="N43" s="18"/>
      <c r="O43" s="18"/>
      <c r="P43" s="18">
        <v>0</v>
      </c>
      <c r="Q43" s="18">
        <v>0</v>
      </c>
      <c r="R43" s="18">
        <v>0.21428571428571427</v>
      </c>
      <c r="S43" s="18">
        <v>1</v>
      </c>
      <c r="T43" s="18">
        <v>1</v>
      </c>
      <c r="U43" s="17">
        <f t="shared" si="0"/>
        <v>0.60184183673469394</v>
      </c>
    </row>
    <row r="44" spans="1:21" s="14" customFormat="1" ht="25.5" x14ac:dyDescent="0.25">
      <c r="A44" s="3">
        <v>37</v>
      </c>
      <c r="B44" s="3" t="s">
        <v>224</v>
      </c>
      <c r="C44" s="90" t="s">
        <v>258</v>
      </c>
      <c r="D44" s="27">
        <v>0.59</v>
      </c>
      <c r="E44" s="18">
        <v>0.34</v>
      </c>
      <c r="F44" s="18">
        <v>0.59</v>
      </c>
      <c r="G44" s="18">
        <v>1</v>
      </c>
      <c r="H44" s="18">
        <v>1</v>
      </c>
      <c r="I44" s="18">
        <v>1</v>
      </c>
      <c r="J44" s="18">
        <v>0.94</v>
      </c>
      <c r="K44" s="18">
        <v>1</v>
      </c>
      <c r="L44" s="187"/>
      <c r="M44" s="18">
        <v>0.14814814814814814</v>
      </c>
      <c r="N44" s="18">
        <v>1</v>
      </c>
      <c r="O44" s="18"/>
      <c r="P44" s="18">
        <v>0</v>
      </c>
      <c r="Q44" s="18">
        <v>0</v>
      </c>
      <c r="R44" s="18">
        <v>0.189</v>
      </c>
      <c r="S44" s="18">
        <v>1</v>
      </c>
      <c r="T44" s="18">
        <v>0.71399999999999997</v>
      </c>
      <c r="U44" s="17">
        <f t="shared" si="0"/>
        <v>0.63407654320987639</v>
      </c>
    </row>
    <row r="45" spans="1:21" s="14" customFormat="1" ht="25.5" x14ac:dyDescent="0.25">
      <c r="A45" s="3">
        <v>38</v>
      </c>
      <c r="B45" s="3" t="s">
        <v>224</v>
      </c>
      <c r="C45" s="90" t="s">
        <v>299</v>
      </c>
      <c r="D45" s="27">
        <v>0.628</v>
      </c>
      <c r="E45" s="18">
        <v>0.39500000000000002</v>
      </c>
      <c r="F45" s="18">
        <v>0.55200000000000005</v>
      </c>
      <c r="G45" s="18">
        <v>0.99299999999999999</v>
      </c>
      <c r="H45" s="18">
        <v>0.98499999999999999</v>
      </c>
      <c r="I45" s="18">
        <v>0.96599999999999997</v>
      </c>
      <c r="J45" s="18">
        <v>1</v>
      </c>
      <c r="K45" s="18">
        <v>1</v>
      </c>
      <c r="L45" s="187"/>
      <c r="M45" s="18">
        <v>0.43478260869565216</v>
      </c>
      <c r="N45" s="18">
        <v>1</v>
      </c>
      <c r="O45" s="18"/>
      <c r="P45" s="18">
        <v>0</v>
      </c>
      <c r="Q45" s="18">
        <v>0</v>
      </c>
      <c r="R45" s="18">
        <v>0.41666666666666663</v>
      </c>
      <c r="S45" s="131">
        <v>1</v>
      </c>
      <c r="T45" s="131">
        <v>1</v>
      </c>
      <c r="U45" s="17">
        <f t="shared" si="0"/>
        <v>0.69136328502415456</v>
      </c>
    </row>
    <row r="46" spans="1:21" s="136" customFormat="1" ht="25.5" x14ac:dyDescent="0.25">
      <c r="A46" s="3">
        <v>39</v>
      </c>
      <c r="B46" s="3" t="s">
        <v>224</v>
      </c>
      <c r="C46" s="90" t="s">
        <v>259</v>
      </c>
      <c r="D46" s="138">
        <v>0.7</v>
      </c>
      <c r="E46" s="139">
        <v>0.46</v>
      </c>
      <c r="F46" s="139">
        <v>0.26</v>
      </c>
      <c r="G46" s="139">
        <v>1</v>
      </c>
      <c r="H46" s="139">
        <v>1</v>
      </c>
      <c r="I46" s="139">
        <v>1</v>
      </c>
      <c r="J46" s="139">
        <v>1</v>
      </c>
      <c r="K46" s="139">
        <v>1</v>
      </c>
      <c r="L46" s="189"/>
      <c r="M46" s="18">
        <v>0.4</v>
      </c>
      <c r="N46" s="18"/>
      <c r="O46" s="18"/>
      <c r="P46" s="18">
        <v>0</v>
      </c>
      <c r="Q46" s="18">
        <v>0</v>
      </c>
      <c r="R46" s="139">
        <v>0.38194444444444442</v>
      </c>
      <c r="S46" s="139">
        <v>1</v>
      </c>
      <c r="T46" s="139">
        <v>1</v>
      </c>
      <c r="U46" s="17">
        <f t="shared" si="0"/>
        <v>0.65728174603174605</v>
      </c>
    </row>
    <row r="47" spans="1:21" s="14" customFormat="1" ht="60" x14ac:dyDescent="0.25">
      <c r="A47" s="3">
        <v>40</v>
      </c>
      <c r="B47" s="3" t="s">
        <v>224</v>
      </c>
      <c r="C47" s="90" t="s">
        <v>302</v>
      </c>
      <c r="D47" s="27">
        <v>0.63600000000000001</v>
      </c>
      <c r="E47" s="18">
        <v>0.34300000000000003</v>
      </c>
      <c r="F47" s="18">
        <v>0.186</v>
      </c>
      <c r="G47" s="18">
        <v>0.98699999999999999</v>
      </c>
      <c r="H47" s="18">
        <v>1</v>
      </c>
      <c r="I47" s="18">
        <v>0.98699999999999999</v>
      </c>
      <c r="J47" s="18">
        <v>0.97499999999999998</v>
      </c>
      <c r="K47" s="18">
        <v>1</v>
      </c>
      <c r="L47" s="187"/>
      <c r="M47" s="18">
        <v>0.65517241379310343</v>
      </c>
      <c r="N47" s="18">
        <v>0.4</v>
      </c>
      <c r="O47" s="18">
        <v>0</v>
      </c>
      <c r="P47" s="18">
        <v>4.6511627906976744E-2</v>
      </c>
      <c r="Q47" s="18">
        <v>0.66700000000000004</v>
      </c>
      <c r="R47" s="18">
        <v>0.61218820861678014</v>
      </c>
      <c r="S47" s="18">
        <v>1</v>
      </c>
      <c r="T47" s="18">
        <v>1</v>
      </c>
      <c r="U47" s="17">
        <f t="shared" si="0"/>
        <v>0.65592951564480373</v>
      </c>
    </row>
    <row r="48" spans="1:21" s="125" customFormat="1" ht="25.5" x14ac:dyDescent="0.25">
      <c r="A48" s="117">
        <v>41</v>
      </c>
      <c r="B48" s="117" t="s">
        <v>224</v>
      </c>
      <c r="C48" s="118" t="s">
        <v>260</v>
      </c>
      <c r="D48" s="123">
        <v>0.52900000000000003</v>
      </c>
      <c r="E48" s="124">
        <v>0.42599999999999999</v>
      </c>
      <c r="F48" s="124">
        <v>0.42899999999999999</v>
      </c>
      <c r="G48" s="124">
        <v>1</v>
      </c>
      <c r="H48" s="124">
        <v>0.95799999999999996</v>
      </c>
      <c r="I48" s="124">
        <v>1</v>
      </c>
      <c r="J48" s="124">
        <v>1</v>
      </c>
      <c r="K48" s="124">
        <v>1</v>
      </c>
      <c r="L48" s="188"/>
      <c r="M48" s="18">
        <v>0.16666666666666666</v>
      </c>
      <c r="N48" s="18">
        <v>0</v>
      </c>
      <c r="O48" s="18"/>
      <c r="P48" s="18">
        <v>2.8571428571428571E-2</v>
      </c>
      <c r="Q48" s="18">
        <v>0</v>
      </c>
      <c r="R48" s="124">
        <v>0.16666666666666666</v>
      </c>
      <c r="S48" s="124">
        <v>1</v>
      </c>
      <c r="T48" s="124">
        <v>1</v>
      </c>
      <c r="U48" s="17">
        <f t="shared" si="0"/>
        <v>0.58026031746031748</v>
      </c>
    </row>
    <row r="49" spans="1:21" s="14" customFormat="1" ht="25.5" x14ac:dyDescent="0.25">
      <c r="A49" s="3">
        <v>42</v>
      </c>
      <c r="B49" s="3" t="s">
        <v>224</v>
      </c>
      <c r="C49" s="90" t="s">
        <v>289</v>
      </c>
      <c r="D49" s="27">
        <v>0.78900000000000003</v>
      </c>
      <c r="E49" s="18">
        <v>0.45500000000000002</v>
      </c>
      <c r="F49" s="18">
        <v>0.35399999999999998</v>
      </c>
      <c r="G49" s="18">
        <v>1</v>
      </c>
      <c r="H49" s="18">
        <v>0.98099999999999998</v>
      </c>
      <c r="I49" s="18">
        <v>0.97899999999999998</v>
      </c>
      <c r="J49" s="18">
        <v>1</v>
      </c>
      <c r="K49" s="41"/>
      <c r="L49" s="42"/>
      <c r="M49" s="18">
        <v>0.27272727272727271</v>
      </c>
      <c r="N49" s="18">
        <v>1</v>
      </c>
      <c r="O49" s="18">
        <v>0</v>
      </c>
      <c r="P49" s="18">
        <v>0</v>
      </c>
      <c r="Q49" s="18">
        <v>0</v>
      </c>
      <c r="R49" s="18">
        <v>0.99444444444444446</v>
      </c>
      <c r="S49" s="41"/>
      <c r="T49" s="42"/>
      <c r="U49" s="17">
        <f t="shared" si="0"/>
        <v>0.6019362859362859</v>
      </c>
    </row>
    <row r="50" spans="1:21" s="14" customFormat="1" ht="19.5" customHeight="1" x14ac:dyDescent="0.25">
      <c r="A50" s="71" t="s">
        <v>219</v>
      </c>
      <c r="B50" s="385" t="s">
        <v>224</v>
      </c>
      <c r="C50" s="386"/>
      <c r="D50" s="62">
        <f>AVERAGE(D8:D49)</f>
        <v>0.62161904761904763</v>
      </c>
      <c r="E50" s="62">
        <f t="shared" ref="E50:U50" si="1">AVERAGE(E8:E49)</f>
        <v>0.38150769230769233</v>
      </c>
      <c r="F50" s="62">
        <f t="shared" si="1"/>
        <v>0.45907142857142852</v>
      </c>
      <c r="G50" s="62">
        <f t="shared" si="1"/>
        <v>0.99525714285714306</v>
      </c>
      <c r="H50" s="62">
        <f t="shared" si="1"/>
        <v>0.99272307692307671</v>
      </c>
      <c r="I50" s="62">
        <f t="shared" si="1"/>
        <v>0.99625714285714284</v>
      </c>
      <c r="J50" s="62">
        <f t="shared" si="1"/>
        <v>0.98607142857142838</v>
      </c>
      <c r="K50" s="62">
        <f t="shared" si="1"/>
        <v>0.99894736842105269</v>
      </c>
      <c r="L50" s="62" t="e">
        <f t="shared" si="1"/>
        <v>#DIV/0!</v>
      </c>
      <c r="M50" s="62">
        <f t="shared" si="1"/>
        <v>0.25703373202560259</v>
      </c>
      <c r="N50" s="62">
        <f t="shared" si="1"/>
        <v>0.45123456790123456</v>
      </c>
      <c r="O50" s="62">
        <f t="shared" si="1"/>
        <v>0</v>
      </c>
      <c r="P50" s="62">
        <f t="shared" si="1"/>
        <v>7.0836204981030975E-3</v>
      </c>
      <c r="Q50" s="62">
        <f t="shared" si="1"/>
        <v>9.4025641025641024E-2</v>
      </c>
      <c r="R50" s="62">
        <f t="shared" si="1"/>
        <v>0.40869391801194521</v>
      </c>
      <c r="S50" s="62">
        <f t="shared" si="1"/>
        <v>0.97092105263157902</v>
      </c>
      <c r="T50" s="62">
        <f t="shared" si="1"/>
        <v>0.95354545454545447</v>
      </c>
      <c r="U50" s="208">
        <f t="shared" si="1"/>
        <v>0.63766627554741617</v>
      </c>
    </row>
  </sheetData>
  <sheetProtection algorithmName="SHA-512" hashValue="hbrOiMtJWdbbWo5yKNQkh9+7g8lifxODifYA36LnK24OBJ/zgKyXmVXF9llkz/jm6hYls8DphXskFYyj0kxZsA==" saltValue="8PxdnwYuJrZIy38z/EwBgQ==" spinCount="100000" sheet="1" objects="1" scenarios="1" selectLockedCells="1" selectUnlockedCells="1"/>
  <sortState ref="A8:V33">
    <sortCondition ref="A8:A33"/>
  </sortState>
  <mergeCells count="15">
    <mergeCell ref="B50:C50"/>
    <mergeCell ref="P5:P6"/>
    <mergeCell ref="A1:U1"/>
    <mergeCell ref="A2:U2"/>
    <mergeCell ref="A3:U3"/>
    <mergeCell ref="A5:A7"/>
    <mergeCell ref="C5:C7"/>
    <mergeCell ref="D5:F5"/>
    <mergeCell ref="M5:O5"/>
    <mergeCell ref="Q5:R5"/>
    <mergeCell ref="S5:T5"/>
    <mergeCell ref="A4:U4"/>
    <mergeCell ref="B5:B7"/>
    <mergeCell ref="G5:I5"/>
    <mergeCell ref="J5:L5"/>
  </mergeCells>
  <conditionalFormatting sqref="D8:U49">
    <cfRule type="cellIs" dxfId="10" priority="1" operator="greaterThan">
      <formula>1</formula>
    </cfRule>
  </conditionalFormatting>
  <printOptions horizontalCentered="1"/>
  <pageMargins left="0" right="0" top="0" bottom="0" header="0" footer="0"/>
  <pageSetup paperSize="9" scale="40" fitToWidth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50"/>
  <sheetViews>
    <sheetView tabSelected="1" zoomScale="70" zoomScaleNormal="70" workbookViewId="0">
      <selection activeCell="D17" sqref="D17"/>
    </sheetView>
  </sheetViews>
  <sheetFormatPr defaultColWidth="8.85546875" defaultRowHeight="15" x14ac:dyDescent="0.2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customWidth="1"/>
    <col min="11" max="11" width="17" style="5" customWidth="1"/>
    <col min="12" max="12" width="18.140625" style="5" customWidth="1"/>
    <col min="13" max="13" width="17.5703125" style="5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23" customWidth="1"/>
    <col min="23" max="23" width="18" style="23" customWidth="1"/>
    <col min="24" max="24" width="9.28515625" style="5" customWidth="1"/>
    <col min="25" max="16384" width="8.85546875" style="5"/>
  </cols>
  <sheetData>
    <row r="1" spans="1:24" s="34" customFormat="1" ht="15.75" x14ac:dyDescent="0.25">
      <c r="C1" s="418" t="s">
        <v>168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</row>
    <row r="2" spans="1:24" s="34" customFormat="1" ht="15.75" x14ac:dyDescent="0.2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4" ht="37.5" customHeight="1" x14ac:dyDescent="0.25">
      <c r="A3" s="387" t="s">
        <v>2</v>
      </c>
      <c r="B3" s="388" t="s">
        <v>101</v>
      </c>
      <c r="C3" s="430" t="s">
        <v>100</v>
      </c>
      <c r="D3" s="426" t="s">
        <v>108</v>
      </c>
      <c r="E3" s="427"/>
      <c r="F3" s="428"/>
      <c r="G3" s="432" t="s">
        <v>220</v>
      </c>
      <c r="H3" s="423"/>
      <c r="I3" s="424"/>
      <c r="J3" s="426" t="s">
        <v>123</v>
      </c>
      <c r="K3" s="424"/>
      <c r="L3" s="426" t="s">
        <v>124</v>
      </c>
      <c r="M3" s="424" t="s">
        <v>92</v>
      </c>
      <c r="N3" s="426" t="s">
        <v>125</v>
      </c>
      <c r="O3" s="423"/>
      <c r="P3" s="423"/>
      <c r="Q3" s="424"/>
      <c r="R3" s="426" t="s">
        <v>126</v>
      </c>
      <c r="S3" s="423"/>
      <c r="T3" s="423"/>
      <c r="U3" s="424"/>
      <c r="V3" s="426" t="s">
        <v>143</v>
      </c>
      <c r="W3" s="424"/>
      <c r="X3" s="425" t="s">
        <v>93</v>
      </c>
    </row>
    <row r="4" spans="1:24" ht="19.5" customHeight="1" x14ac:dyDescent="0.25">
      <c r="A4" s="387"/>
      <c r="B4" s="389"/>
      <c r="C4" s="431"/>
      <c r="D4" s="53" t="s">
        <v>94</v>
      </c>
      <c r="E4" s="53" t="s">
        <v>95</v>
      </c>
      <c r="F4" s="53" t="s">
        <v>113</v>
      </c>
      <c r="G4" s="53" t="s">
        <v>114</v>
      </c>
      <c r="H4" s="53" t="s">
        <v>115</v>
      </c>
      <c r="I4" s="53" t="s">
        <v>116</v>
      </c>
      <c r="J4" s="53" t="s">
        <v>96</v>
      </c>
      <c r="K4" s="53" t="s">
        <v>97</v>
      </c>
      <c r="L4" s="53" t="s">
        <v>98</v>
      </c>
      <c r="M4" s="60" t="s">
        <v>99</v>
      </c>
      <c r="N4" s="426" t="s">
        <v>138</v>
      </c>
      <c r="O4" s="424"/>
      <c r="P4" s="426" t="s">
        <v>212</v>
      </c>
      <c r="Q4" s="424"/>
      <c r="R4" s="426" t="s">
        <v>139</v>
      </c>
      <c r="S4" s="424"/>
      <c r="T4" s="426" t="s">
        <v>140</v>
      </c>
      <c r="U4" s="424"/>
      <c r="V4" s="53" t="s">
        <v>141</v>
      </c>
      <c r="W4" s="60" t="s">
        <v>142</v>
      </c>
      <c r="X4" s="415"/>
    </row>
    <row r="5" spans="1:24" ht="15.75" customHeight="1" x14ac:dyDescent="0.25">
      <c r="A5" s="387"/>
      <c r="B5" s="389"/>
      <c r="C5" s="431"/>
      <c r="D5" s="60"/>
      <c r="E5" s="60"/>
      <c r="F5" s="60"/>
      <c r="G5" s="60"/>
      <c r="H5" s="60"/>
      <c r="I5" s="60"/>
      <c r="J5" s="60"/>
      <c r="K5" s="60"/>
      <c r="L5" s="60"/>
      <c r="M5" s="60"/>
      <c r="N5" s="26" t="s">
        <v>127</v>
      </c>
      <c r="O5" s="53" t="s">
        <v>128</v>
      </c>
      <c r="P5" s="53" t="s">
        <v>129</v>
      </c>
      <c r="Q5" s="53" t="s">
        <v>130</v>
      </c>
      <c r="R5" s="53" t="s">
        <v>132</v>
      </c>
      <c r="S5" s="53" t="s">
        <v>134</v>
      </c>
      <c r="T5" s="53" t="s">
        <v>135</v>
      </c>
      <c r="U5" s="53" t="s">
        <v>137</v>
      </c>
      <c r="V5" s="60"/>
      <c r="W5" s="60"/>
      <c r="X5" s="366"/>
    </row>
    <row r="6" spans="1:24" ht="83.25" customHeight="1" x14ac:dyDescent="0.25">
      <c r="A6" s="387"/>
      <c r="B6" s="429"/>
      <c r="C6" s="431"/>
      <c r="D6" s="30" t="s">
        <v>107</v>
      </c>
      <c r="E6" s="30" t="s">
        <v>112</v>
      </c>
      <c r="F6" s="30" t="s">
        <v>117</v>
      </c>
      <c r="G6" s="30" t="s">
        <v>118</v>
      </c>
      <c r="H6" s="30" t="s">
        <v>120</v>
      </c>
      <c r="I6" s="30" t="s">
        <v>119</v>
      </c>
      <c r="J6" s="30" t="s">
        <v>121</v>
      </c>
      <c r="K6" s="30" t="s">
        <v>122</v>
      </c>
      <c r="L6" s="30" t="s">
        <v>121</v>
      </c>
      <c r="M6" s="30" t="s">
        <v>122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131</v>
      </c>
      <c r="S6" s="31" t="s">
        <v>133</v>
      </c>
      <c r="T6" s="29" t="s">
        <v>131</v>
      </c>
      <c r="U6" s="29" t="s">
        <v>136</v>
      </c>
      <c r="V6" s="30" t="s">
        <v>9</v>
      </c>
      <c r="W6" s="30" t="s">
        <v>10</v>
      </c>
      <c r="X6" s="58" t="s">
        <v>59</v>
      </c>
    </row>
    <row r="7" spans="1:24" ht="25.5" x14ac:dyDescent="0.25">
      <c r="A7" s="3">
        <v>1</v>
      </c>
      <c r="B7" s="3" t="s">
        <v>224</v>
      </c>
      <c r="C7" s="159" t="s">
        <v>225</v>
      </c>
      <c r="D7" s="109"/>
      <c r="E7" s="109"/>
      <c r="F7" s="109"/>
      <c r="G7" s="109"/>
      <c r="H7" s="109"/>
      <c r="I7" s="109"/>
      <c r="J7" s="24">
        <v>0.27500000000000002</v>
      </c>
      <c r="K7" s="24">
        <v>1</v>
      </c>
      <c r="L7" s="24">
        <v>0.27900000000000003</v>
      </c>
      <c r="M7" s="24">
        <v>1</v>
      </c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81">
        <f>AVERAGE(D7:W7)*2</f>
        <v>1.2769999999999999</v>
      </c>
    </row>
    <row r="8" spans="1:24" ht="25.5" x14ac:dyDescent="0.25">
      <c r="A8" s="3">
        <v>2</v>
      </c>
      <c r="B8" s="3" t="s">
        <v>224</v>
      </c>
      <c r="C8" s="159" t="s">
        <v>226</v>
      </c>
      <c r="D8" s="109"/>
      <c r="E8" s="109"/>
      <c r="F8" s="109"/>
      <c r="G8" s="109"/>
      <c r="H8" s="109"/>
      <c r="I8" s="109"/>
      <c r="J8" s="24">
        <v>0.17649999999999999</v>
      </c>
      <c r="K8" s="24">
        <v>0.88200000000000001</v>
      </c>
      <c r="L8" s="24">
        <v>0.2</v>
      </c>
      <c r="M8" s="24">
        <v>0.91400000000000003</v>
      </c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81">
        <f t="shared" ref="X8:X48" si="0">AVERAGE(D8:W8)*2</f>
        <v>1.0862499999999999</v>
      </c>
    </row>
    <row r="9" spans="1:24" ht="25.5" x14ac:dyDescent="0.25">
      <c r="A9" s="3">
        <v>3</v>
      </c>
      <c r="B9" s="3" t="s">
        <v>224</v>
      </c>
      <c r="C9" s="159" t="s">
        <v>227</v>
      </c>
      <c r="D9" s="165"/>
      <c r="E9" s="165"/>
      <c r="F9" s="165"/>
      <c r="G9" s="165"/>
      <c r="H9" s="165"/>
      <c r="I9" s="165"/>
      <c r="J9" s="24">
        <v>0.33300000000000002</v>
      </c>
      <c r="K9" s="24">
        <v>1</v>
      </c>
      <c r="L9" s="24">
        <v>0.41399999999999998</v>
      </c>
      <c r="M9" s="24">
        <v>1</v>
      </c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81">
        <f t="shared" si="0"/>
        <v>1.3734999999999999</v>
      </c>
    </row>
    <row r="10" spans="1:24" ht="25.5" x14ac:dyDescent="0.25">
      <c r="A10" s="3">
        <v>4</v>
      </c>
      <c r="B10" s="3" t="s">
        <v>224</v>
      </c>
      <c r="C10" s="173" t="s">
        <v>228</v>
      </c>
      <c r="D10" s="174"/>
      <c r="E10" s="174"/>
      <c r="F10" s="174"/>
      <c r="G10" s="24">
        <v>1</v>
      </c>
      <c r="H10" s="24">
        <v>1</v>
      </c>
      <c r="I10" s="24">
        <v>0.6</v>
      </c>
      <c r="J10" s="24">
        <v>0.154</v>
      </c>
      <c r="K10" s="24">
        <v>0.92300000000000004</v>
      </c>
      <c r="L10" s="24">
        <v>0.308</v>
      </c>
      <c r="M10" s="24">
        <v>1</v>
      </c>
      <c r="N10" s="24">
        <v>1</v>
      </c>
      <c r="O10" s="174"/>
      <c r="P10" s="24">
        <v>0.6</v>
      </c>
      <c r="Q10" s="174"/>
      <c r="R10" s="24">
        <v>0</v>
      </c>
      <c r="S10" s="174"/>
      <c r="T10" s="24">
        <v>0</v>
      </c>
      <c r="U10" s="174"/>
      <c r="V10" s="24">
        <v>0.6</v>
      </c>
      <c r="W10" s="174"/>
      <c r="X10" s="81">
        <f t="shared" si="0"/>
        <v>1.1974999999999998</v>
      </c>
    </row>
    <row r="11" spans="1:24" ht="25.5" x14ac:dyDescent="0.25">
      <c r="A11" s="3">
        <v>5</v>
      </c>
      <c r="B11" s="3" t="s">
        <v>224</v>
      </c>
      <c r="C11" s="173" t="s">
        <v>229</v>
      </c>
      <c r="D11" s="174"/>
      <c r="E11" s="174"/>
      <c r="F11" s="174"/>
      <c r="G11" s="24">
        <v>1</v>
      </c>
      <c r="H11" s="24">
        <v>0.105</v>
      </c>
      <c r="I11" s="24">
        <v>0.42099999999999999</v>
      </c>
      <c r="J11" s="24">
        <v>0.105</v>
      </c>
      <c r="K11" s="24">
        <v>1</v>
      </c>
      <c r="L11" s="24">
        <v>0.21099999999999999</v>
      </c>
      <c r="M11" s="24">
        <v>1</v>
      </c>
      <c r="N11" s="24">
        <v>0.89500000000000002</v>
      </c>
      <c r="O11" s="174"/>
      <c r="P11" s="24">
        <v>0.89500000000000002</v>
      </c>
      <c r="Q11" s="174"/>
      <c r="R11" s="24">
        <v>0</v>
      </c>
      <c r="S11" s="174"/>
      <c r="T11" s="24">
        <v>0</v>
      </c>
      <c r="U11" s="174"/>
      <c r="V11" s="24">
        <v>0.89500000000000002</v>
      </c>
      <c r="W11" s="174"/>
      <c r="X11" s="81">
        <f t="shared" si="0"/>
        <v>1.0878333333333332</v>
      </c>
    </row>
    <row r="12" spans="1:24" x14ac:dyDescent="0.25">
      <c r="A12" s="3">
        <v>6</v>
      </c>
      <c r="B12" s="3" t="s">
        <v>224</v>
      </c>
      <c r="C12" s="173" t="s">
        <v>230</v>
      </c>
      <c r="D12" s="174"/>
      <c r="E12" s="174"/>
      <c r="F12" s="174"/>
      <c r="G12" s="24">
        <v>0.95</v>
      </c>
      <c r="H12" s="24">
        <v>0.1</v>
      </c>
      <c r="I12" s="24">
        <v>0.15</v>
      </c>
      <c r="J12" s="24">
        <v>0.125</v>
      </c>
      <c r="K12" s="24">
        <v>1</v>
      </c>
      <c r="L12" s="24">
        <v>0.41199999999999998</v>
      </c>
      <c r="M12" s="24">
        <v>1</v>
      </c>
      <c r="N12" s="24">
        <v>1</v>
      </c>
      <c r="O12" s="174"/>
      <c r="P12" s="24">
        <v>0.95</v>
      </c>
      <c r="Q12" s="174"/>
      <c r="R12" s="24">
        <v>0.05</v>
      </c>
      <c r="S12" s="174"/>
      <c r="T12" s="24">
        <v>0</v>
      </c>
      <c r="U12" s="174"/>
      <c r="V12" s="24">
        <v>0.95</v>
      </c>
      <c r="W12" s="174"/>
      <c r="X12" s="81">
        <f t="shared" si="0"/>
        <v>1.1145</v>
      </c>
    </row>
    <row r="13" spans="1:24" x14ac:dyDescent="0.25">
      <c r="A13" s="3">
        <v>7</v>
      </c>
      <c r="B13" s="3" t="s">
        <v>224</v>
      </c>
      <c r="C13" s="84" t="s">
        <v>231</v>
      </c>
      <c r="D13" s="24">
        <v>1</v>
      </c>
      <c r="E13" s="24">
        <v>1</v>
      </c>
      <c r="F13" s="24">
        <v>0.42899999999999999</v>
      </c>
      <c r="G13" s="24">
        <v>1</v>
      </c>
      <c r="H13" s="24">
        <v>0.17899999999999999</v>
      </c>
      <c r="I13" s="24">
        <v>0.32100000000000001</v>
      </c>
      <c r="J13" s="24">
        <v>8.5999999999999993E-2</v>
      </c>
      <c r="K13" s="24">
        <v>0.97099999999999997</v>
      </c>
      <c r="L13" s="24">
        <v>0.114</v>
      </c>
      <c r="M13" s="24">
        <v>0.97199999999999998</v>
      </c>
      <c r="N13" s="24">
        <v>1</v>
      </c>
      <c r="O13" s="24">
        <v>1</v>
      </c>
      <c r="P13" s="24">
        <v>0.85699999999999998</v>
      </c>
      <c r="Q13" s="24">
        <v>1</v>
      </c>
      <c r="R13" s="24">
        <v>0.14299999999999999</v>
      </c>
      <c r="S13" s="24">
        <v>0</v>
      </c>
      <c r="T13" s="24">
        <v>3.5999999999999997E-2</v>
      </c>
      <c r="U13" s="24">
        <v>0</v>
      </c>
      <c r="V13" s="24">
        <v>0.71399999999999997</v>
      </c>
      <c r="W13" s="24">
        <v>0.85699999999999998</v>
      </c>
      <c r="X13" s="81">
        <f t="shared" si="0"/>
        <v>1.1678999999999999</v>
      </c>
    </row>
    <row r="14" spans="1:24" x14ac:dyDescent="0.25">
      <c r="A14" s="3">
        <v>8</v>
      </c>
      <c r="B14" s="3" t="s">
        <v>224</v>
      </c>
      <c r="C14" s="84" t="s">
        <v>232</v>
      </c>
      <c r="D14" s="24">
        <v>1</v>
      </c>
      <c r="E14" s="24">
        <v>0.92900000000000005</v>
      </c>
      <c r="F14" s="24">
        <v>0.60699999999999998</v>
      </c>
      <c r="G14" s="24">
        <v>1</v>
      </c>
      <c r="H14" s="24">
        <v>0.28199999999999997</v>
      </c>
      <c r="I14" s="24">
        <v>0.39700000000000002</v>
      </c>
      <c r="J14" s="24">
        <v>0.28899999999999998</v>
      </c>
      <c r="K14" s="24">
        <v>1</v>
      </c>
      <c r="L14" s="24">
        <v>0.25</v>
      </c>
      <c r="M14" s="24">
        <v>1</v>
      </c>
      <c r="N14" s="24">
        <v>1</v>
      </c>
      <c r="O14" s="24">
        <v>1</v>
      </c>
      <c r="P14" s="24">
        <v>0.94899999999999995</v>
      </c>
      <c r="Q14" s="24">
        <v>0.76400000000000001</v>
      </c>
      <c r="R14" s="24">
        <v>0.21299999999999999</v>
      </c>
      <c r="S14" s="24">
        <v>0.214</v>
      </c>
      <c r="T14" s="24">
        <v>1.2999999999999999E-2</v>
      </c>
      <c r="U14" s="24">
        <v>0</v>
      </c>
      <c r="V14" s="24">
        <v>0.95</v>
      </c>
      <c r="W14" s="24">
        <v>1</v>
      </c>
      <c r="X14" s="81">
        <f t="shared" si="0"/>
        <v>1.2856999999999998</v>
      </c>
    </row>
    <row r="15" spans="1:24" x14ac:dyDescent="0.25">
      <c r="A15" s="3">
        <v>9</v>
      </c>
      <c r="B15" s="3" t="s">
        <v>224</v>
      </c>
      <c r="C15" s="84" t="s">
        <v>233</v>
      </c>
      <c r="D15" s="24">
        <v>0.96499999999999997</v>
      </c>
      <c r="E15" s="24">
        <v>0.93100000000000005</v>
      </c>
      <c r="F15" s="24">
        <v>0.58599999999999997</v>
      </c>
      <c r="G15" s="24">
        <v>1</v>
      </c>
      <c r="H15" s="24">
        <v>0.222</v>
      </c>
      <c r="I15" s="24">
        <v>0.53700000000000003</v>
      </c>
      <c r="J15" s="24">
        <v>0.29199999999999998</v>
      </c>
      <c r="K15" s="24">
        <v>0.98499999999999999</v>
      </c>
      <c r="L15" s="24">
        <v>0.26600000000000001</v>
      </c>
      <c r="M15" s="24">
        <v>0.96899999999999997</v>
      </c>
      <c r="N15" s="24">
        <v>1</v>
      </c>
      <c r="O15" s="24">
        <v>0.93100000000000005</v>
      </c>
      <c r="P15" s="24">
        <v>0.94199999999999995</v>
      </c>
      <c r="Q15" s="24">
        <v>1</v>
      </c>
      <c r="R15" s="24">
        <v>0.129</v>
      </c>
      <c r="S15" s="24">
        <v>0.33300000000000002</v>
      </c>
      <c r="T15" s="24">
        <v>0</v>
      </c>
      <c r="U15" s="24">
        <v>0</v>
      </c>
      <c r="V15" s="24">
        <v>0.94399999999999995</v>
      </c>
      <c r="W15" s="24">
        <v>0.93100000000000005</v>
      </c>
      <c r="X15" s="81">
        <f t="shared" si="0"/>
        <v>1.2963</v>
      </c>
    </row>
    <row r="16" spans="1:24" ht="25.5" x14ac:dyDescent="0.25">
      <c r="A16" s="3">
        <v>10</v>
      </c>
      <c r="B16" s="3" t="s">
        <v>224</v>
      </c>
      <c r="C16" s="84" t="s">
        <v>234</v>
      </c>
      <c r="D16" s="24">
        <v>1</v>
      </c>
      <c r="E16" s="24">
        <v>0.91700000000000004</v>
      </c>
      <c r="F16" s="24">
        <v>0.58299999999999996</v>
      </c>
      <c r="G16" s="24">
        <v>1</v>
      </c>
      <c r="H16" s="24">
        <v>0.182</v>
      </c>
      <c r="I16" s="24">
        <v>0.28599999999999998</v>
      </c>
      <c r="J16" s="24">
        <v>0.1525</v>
      </c>
      <c r="K16" s="24">
        <v>0.91500000000000004</v>
      </c>
      <c r="L16" s="24">
        <v>0.32800000000000001</v>
      </c>
      <c r="M16" s="24">
        <v>0.98299999999999998</v>
      </c>
      <c r="N16" s="24">
        <v>1</v>
      </c>
      <c r="O16" s="24">
        <v>1</v>
      </c>
      <c r="P16" s="24">
        <v>0.96</v>
      </c>
      <c r="Q16" s="24">
        <v>1</v>
      </c>
      <c r="R16" s="24">
        <v>0.13200000000000001</v>
      </c>
      <c r="S16" s="24">
        <v>8.3000000000000004E-2</v>
      </c>
      <c r="T16" s="24">
        <v>0</v>
      </c>
      <c r="U16" s="24">
        <v>0</v>
      </c>
      <c r="V16" s="24">
        <v>0.96099999999999997</v>
      </c>
      <c r="W16" s="24">
        <v>1</v>
      </c>
      <c r="X16" s="81">
        <f t="shared" si="0"/>
        <v>1.2482500000000001</v>
      </c>
    </row>
    <row r="17" spans="1:1024" x14ac:dyDescent="0.25">
      <c r="A17" s="3">
        <v>11</v>
      </c>
      <c r="B17" s="3" t="s">
        <v>224</v>
      </c>
      <c r="C17" s="84" t="s">
        <v>235</v>
      </c>
      <c r="D17" s="24">
        <v>0.82299999999999995</v>
      </c>
      <c r="E17" s="24">
        <v>0.76500000000000001</v>
      </c>
      <c r="F17" s="24">
        <v>0.23499999999999999</v>
      </c>
      <c r="G17" s="24">
        <v>1</v>
      </c>
      <c r="H17" s="24">
        <v>0</v>
      </c>
      <c r="I17" s="24">
        <v>0.16700000000000001</v>
      </c>
      <c r="J17" s="24">
        <v>7.2999999999999995E-2</v>
      </c>
      <c r="K17" s="24">
        <v>1</v>
      </c>
      <c r="L17" s="24">
        <v>7.4999999999999997E-2</v>
      </c>
      <c r="M17" s="24">
        <v>1</v>
      </c>
      <c r="N17" s="24">
        <v>0.97</v>
      </c>
      <c r="O17" s="24">
        <v>0.99</v>
      </c>
      <c r="P17" s="24">
        <v>0.9</v>
      </c>
      <c r="Q17" s="24">
        <v>0.88900000000000001</v>
      </c>
      <c r="R17" s="24">
        <v>0.1</v>
      </c>
      <c r="S17" s="24">
        <v>0</v>
      </c>
      <c r="T17" s="24">
        <v>0</v>
      </c>
      <c r="U17" s="24">
        <v>0</v>
      </c>
      <c r="V17" s="24">
        <v>0.9</v>
      </c>
      <c r="W17" s="24">
        <v>0.93</v>
      </c>
      <c r="X17" s="81">
        <f t="shared" si="0"/>
        <v>1.0817000000000001</v>
      </c>
    </row>
    <row r="18" spans="1:1024" ht="38.25" x14ac:dyDescent="0.25">
      <c r="A18" s="3">
        <v>12</v>
      </c>
      <c r="B18" s="3" t="s">
        <v>224</v>
      </c>
      <c r="C18" s="84" t="s">
        <v>236</v>
      </c>
      <c r="D18" s="24">
        <v>1</v>
      </c>
      <c r="E18" s="24">
        <v>1</v>
      </c>
      <c r="F18" s="24">
        <v>0.36699999999999999</v>
      </c>
      <c r="G18" s="24">
        <v>0.88300000000000001</v>
      </c>
      <c r="H18" s="24">
        <v>0.14099999999999999</v>
      </c>
      <c r="I18" s="24">
        <v>0.36699999999999999</v>
      </c>
      <c r="J18" s="24">
        <v>0.161</v>
      </c>
      <c r="K18" s="24">
        <v>1</v>
      </c>
      <c r="L18" s="24">
        <v>0.17799999999999999</v>
      </c>
      <c r="M18" s="24">
        <v>1</v>
      </c>
      <c r="N18" s="24">
        <v>0.95899999999999996</v>
      </c>
      <c r="O18" s="24">
        <v>0.97899999999999998</v>
      </c>
      <c r="P18" s="24">
        <v>0.98299999999999998</v>
      </c>
      <c r="Q18" s="24">
        <v>1</v>
      </c>
      <c r="R18" s="24">
        <v>0.14000000000000001</v>
      </c>
      <c r="S18" s="24">
        <v>0.122</v>
      </c>
      <c r="T18" s="24">
        <v>8.0000000000000002E-3</v>
      </c>
      <c r="U18" s="24">
        <v>0</v>
      </c>
      <c r="V18" s="24">
        <v>0.95</v>
      </c>
      <c r="W18" s="24">
        <v>0.97899999999999998</v>
      </c>
      <c r="X18" s="81">
        <f t="shared" si="0"/>
        <v>1.2216999999999998</v>
      </c>
    </row>
    <row r="19" spans="1:1024" ht="30" x14ac:dyDescent="0.25">
      <c r="A19" s="3">
        <v>13</v>
      </c>
      <c r="B19" s="3" t="s">
        <v>224</v>
      </c>
      <c r="C19" s="85" t="s">
        <v>294</v>
      </c>
      <c r="D19" s="24">
        <v>0.92800000000000005</v>
      </c>
      <c r="E19" s="24">
        <v>0.38400000000000001</v>
      </c>
      <c r="F19" s="24">
        <v>0.69199999999999995</v>
      </c>
      <c r="G19" s="24">
        <v>1</v>
      </c>
      <c r="H19" s="24">
        <v>0.24099999999999999</v>
      </c>
      <c r="I19" s="24">
        <v>0.58599999999999997</v>
      </c>
      <c r="J19" s="24">
        <v>0.161</v>
      </c>
      <c r="K19" s="24">
        <v>0.871</v>
      </c>
      <c r="L19" s="24">
        <v>0.20599999999999999</v>
      </c>
      <c r="M19" s="24">
        <v>0.97099999999999997</v>
      </c>
      <c r="N19" s="24">
        <v>0.96499999999999997</v>
      </c>
      <c r="O19" s="24">
        <v>0.69199999999999995</v>
      </c>
      <c r="P19" s="24">
        <v>0.89300000000000002</v>
      </c>
      <c r="Q19" s="24">
        <v>0.71399999999999997</v>
      </c>
      <c r="R19" s="24">
        <v>0.27500000000000002</v>
      </c>
      <c r="S19" s="24">
        <v>0.25</v>
      </c>
      <c r="T19" s="24">
        <v>0</v>
      </c>
      <c r="U19" s="24">
        <v>0</v>
      </c>
      <c r="V19" s="24">
        <v>0.86199999999999999</v>
      </c>
      <c r="W19" s="24">
        <v>0.69199999999999995</v>
      </c>
      <c r="X19" s="81">
        <f t="shared" si="0"/>
        <v>1.1383000000000001</v>
      </c>
    </row>
    <row r="20" spans="1:1024" x14ac:dyDescent="0.25">
      <c r="A20" s="3">
        <v>14</v>
      </c>
      <c r="B20" s="3" t="s">
        <v>224</v>
      </c>
      <c r="C20" s="84" t="s">
        <v>237</v>
      </c>
      <c r="D20" s="110"/>
      <c r="E20" s="110"/>
      <c r="F20" s="110"/>
      <c r="G20" s="24">
        <v>1</v>
      </c>
      <c r="H20" s="24">
        <f>1/16</f>
        <v>6.25E-2</v>
      </c>
      <c r="I20" s="24">
        <f>3/16</f>
        <v>0.1875</v>
      </c>
      <c r="J20" s="24">
        <v>0</v>
      </c>
      <c r="K20" s="24">
        <v>0.83299999999999996</v>
      </c>
      <c r="L20" s="24">
        <v>0.2727</v>
      </c>
      <c r="M20" s="24">
        <f>0.2727+0.3636+0.2727</f>
        <v>0.90900000000000003</v>
      </c>
      <c r="N20" s="24">
        <v>1</v>
      </c>
      <c r="O20" s="110"/>
      <c r="P20" s="24">
        <f>13/16</f>
        <v>0.8125</v>
      </c>
      <c r="Q20" s="110"/>
      <c r="R20" s="24">
        <f>1/16</f>
        <v>6.25E-2</v>
      </c>
      <c r="S20" s="110"/>
      <c r="T20" s="24">
        <v>0</v>
      </c>
      <c r="U20" s="110"/>
      <c r="V20" s="24">
        <f>13/16</f>
        <v>0.8125</v>
      </c>
      <c r="W20" s="110"/>
      <c r="X20" s="81">
        <f t="shared" si="0"/>
        <v>0.99203333333333343</v>
      </c>
    </row>
    <row r="21" spans="1:1024" ht="25.5" x14ac:dyDescent="0.25">
      <c r="A21" s="3">
        <v>15</v>
      </c>
      <c r="B21" s="3" t="s">
        <v>224</v>
      </c>
      <c r="C21" s="84" t="s">
        <v>238</v>
      </c>
      <c r="D21" s="24">
        <v>0.96</v>
      </c>
      <c r="E21" s="24">
        <v>0.84</v>
      </c>
      <c r="F21" s="24">
        <v>0.24</v>
      </c>
      <c r="G21" s="24">
        <v>1</v>
      </c>
      <c r="H21" s="24">
        <v>0.22700000000000001</v>
      </c>
      <c r="I21" s="24">
        <v>0.68200000000000005</v>
      </c>
      <c r="J21" s="24">
        <v>0.18</v>
      </c>
      <c r="K21" s="24">
        <v>0.97399999999999998</v>
      </c>
      <c r="L21" s="24">
        <v>0.154</v>
      </c>
      <c r="M21" s="24">
        <v>0.97399999999999998</v>
      </c>
      <c r="N21" s="24">
        <v>0.95499999999999996</v>
      </c>
      <c r="O21" s="24">
        <v>0.88500000000000001</v>
      </c>
      <c r="P21" s="24">
        <v>0.56799999999999995</v>
      </c>
      <c r="Q21" s="24">
        <v>0.83299999999999996</v>
      </c>
      <c r="R21" s="24">
        <v>0.114</v>
      </c>
      <c r="S21" s="24">
        <v>0.105</v>
      </c>
      <c r="T21" s="24">
        <v>0</v>
      </c>
      <c r="U21" s="24">
        <v>0</v>
      </c>
      <c r="V21" s="24">
        <v>0.56799999999999995</v>
      </c>
      <c r="W21" s="24">
        <v>0.88500000000000001</v>
      </c>
      <c r="X21" s="81">
        <f t="shared" si="0"/>
        <v>1.1144000000000001</v>
      </c>
    </row>
    <row r="22" spans="1:1024" ht="38.25" x14ac:dyDescent="0.25">
      <c r="A22" s="3">
        <v>16</v>
      </c>
      <c r="B22" s="3" t="s">
        <v>224</v>
      </c>
      <c r="C22" s="84" t="s">
        <v>239</v>
      </c>
      <c r="D22" s="24">
        <v>1</v>
      </c>
      <c r="E22" s="24">
        <v>0.41</v>
      </c>
      <c r="F22" s="24">
        <v>1</v>
      </c>
      <c r="G22" s="24">
        <v>1</v>
      </c>
      <c r="H22" s="24">
        <v>0.54</v>
      </c>
      <c r="I22" s="24">
        <v>0.33</v>
      </c>
      <c r="J22" s="24">
        <v>0.114</v>
      </c>
      <c r="K22" s="24">
        <v>0.97199999999999998</v>
      </c>
      <c r="L22" s="24">
        <v>8.5999999999999993E-2</v>
      </c>
      <c r="M22" s="24">
        <v>1</v>
      </c>
      <c r="N22" s="24">
        <v>0.75</v>
      </c>
      <c r="O22" s="24">
        <v>0.81</v>
      </c>
      <c r="P22" s="24">
        <v>0.5</v>
      </c>
      <c r="Q22" s="24">
        <v>0.42</v>
      </c>
      <c r="R22" s="24">
        <v>0.04</v>
      </c>
      <c r="S22" s="24">
        <v>0.09</v>
      </c>
      <c r="T22" s="24">
        <v>0</v>
      </c>
      <c r="U22" s="24">
        <v>0</v>
      </c>
      <c r="V22" s="24">
        <v>0.5</v>
      </c>
      <c r="W22" s="24">
        <v>0.62</v>
      </c>
      <c r="X22" s="81">
        <f t="shared" si="0"/>
        <v>1.0181999999999998</v>
      </c>
    </row>
    <row r="23" spans="1:1024" x14ac:dyDescent="0.25">
      <c r="A23" s="3">
        <v>17</v>
      </c>
      <c r="B23" s="3" t="s">
        <v>224</v>
      </c>
      <c r="C23" s="84" t="s">
        <v>240</v>
      </c>
      <c r="D23" s="24">
        <v>1</v>
      </c>
      <c r="E23" s="24">
        <v>1</v>
      </c>
      <c r="F23" s="24">
        <f>2/15</f>
        <v>0.13333333333333333</v>
      </c>
      <c r="G23" s="24">
        <v>1</v>
      </c>
      <c r="H23" s="24">
        <v>0.439</v>
      </c>
      <c r="I23" s="24">
        <v>0.53100000000000003</v>
      </c>
      <c r="J23" s="24">
        <v>0.35</v>
      </c>
      <c r="K23" s="24">
        <v>1</v>
      </c>
      <c r="L23" s="24">
        <v>0.39100000000000001</v>
      </c>
      <c r="M23" s="24">
        <v>1</v>
      </c>
      <c r="N23" s="24">
        <f>3/27</f>
        <v>0.1111111111111111</v>
      </c>
      <c r="O23" s="24">
        <v>1</v>
      </c>
      <c r="P23" s="24">
        <v>0.70399999999999996</v>
      </c>
      <c r="Q23" s="24">
        <v>0.66700000000000004</v>
      </c>
      <c r="R23" s="24">
        <f>3/27</f>
        <v>0.1111111111111111</v>
      </c>
      <c r="S23" s="24">
        <v>0</v>
      </c>
      <c r="T23" s="24">
        <v>0</v>
      </c>
      <c r="U23" s="24">
        <v>0</v>
      </c>
      <c r="V23" s="24">
        <v>0.88900000000000001</v>
      </c>
      <c r="W23" s="24">
        <v>1</v>
      </c>
      <c r="X23" s="81">
        <f t="shared" si="0"/>
        <v>1.1326555555555555</v>
      </c>
    </row>
    <row r="24" spans="1:1024" ht="27" customHeight="1" x14ac:dyDescent="0.25">
      <c r="A24" s="3">
        <v>18</v>
      </c>
      <c r="B24" s="3" t="s">
        <v>224</v>
      </c>
      <c r="C24" s="83" t="s">
        <v>241</v>
      </c>
      <c r="D24" s="110"/>
      <c r="E24" s="110"/>
      <c r="F24" s="110"/>
      <c r="G24" s="24">
        <v>1</v>
      </c>
      <c r="H24" s="24">
        <v>0.52900000000000003</v>
      </c>
      <c r="I24" s="24">
        <v>0.5</v>
      </c>
      <c r="J24" s="24">
        <v>0.20799999999999999</v>
      </c>
      <c r="K24" s="24">
        <v>0.95799999999999996</v>
      </c>
      <c r="L24" s="24">
        <v>0.154</v>
      </c>
      <c r="M24" s="24">
        <v>0.96199999999999997</v>
      </c>
      <c r="N24" s="24">
        <v>1</v>
      </c>
      <c r="O24" s="110"/>
      <c r="P24" s="24">
        <v>0.94199999999999995</v>
      </c>
      <c r="Q24" s="110"/>
      <c r="R24" s="24">
        <v>0.29399999999999998</v>
      </c>
      <c r="S24" s="110"/>
      <c r="T24" s="24">
        <v>0</v>
      </c>
      <c r="U24" s="110"/>
      <c r="V24" s="24">
        <v>0.94199999999999995</v>
      </c>
      <c r="W24" s="110"/>
      <c r="X24" s="81">
        <f t="shared" si="0"/>
        <v>1.2481666666666666</v>
      </c>
    </row>
    <row r="25" spans="1:1024" x14ac:dyDescent="0.25">
      <c r="A25" s="3">
        <v>19</v>
      </c>
      <c r="B25" s="3" t="s">
        <v>224</v>
      </c>
      <c r="C25" s="84" t="s">
        <v>242</v>
      </c>
      <c r="D25" s="24">
        <v>1</v>
      </c>
      <c r="E25" s="24">
        <v>0.5</v>
      </c>
      <c r="F25" s="24">
        <v>0.41699999999999998</v>
      </c>
      <c r="G25" s="24">
        <v>0.95799999999999996</v>
      </c>
      <c r="H25" s="24">
        <v>0.39100000000000001</v>
      </c>
      <c r="I25" s="24">
        <v>0.39900000000000002</v>
      </c>
      <c r="J25" s="24">
        <v>0.21199999999999999</v>
      </c>
      <c r="K25" s="24">
        <v>1</v>
      </c>
      <c r="L25" s="24">
        <v>0.23699999999999999</v>
      </c>
      <c r="M25" s="24">
        <v>1</v>
      </c>
      <c r="N25" s="24">
        <v>1</v>
      </c>
      <c r="O25" s="24">
        <v>1</v>
      </c>
      <c r="P25" s="24">
        <v>0.68799999999999994</v>
      </c>
      <c r="Q25" s="24">
        <v>1</v>
      </c>
      <c r="R25" s="24">
        <v>0.42</v>
      </c>
      <c r="S25" s="24">
        <v>0.83</v>
      </c>
      <c r="T25" s="24">
        <v>0</v>
      </c>
      <c r="U25" s="24">
        <v>0</v>
      </c>
      <c r="V25" s="24">
        <v>0.60399999999999998</v>
      </c>
      <c r="W25" s="24">
        <v>1</v>
      </c>
      <c r="X25" s="81">
        <f t="shared" si="0"/>
        <v>1.2656000000000001</v>
      </c>
    </row>
    <row r="26" spans="1:1024" customFormat="1" x14ac:dyDescent="0.25">
      <c r="A26" s="117">
        <v>20</v>
      </c>
      <c r="B26" s="117" t="s">
        <v>224</v>
      </c>
      <c r="C26" s="121" t="s">
        <v>243</v>
      </c>
      <c r="D26" s="126">
        <v>0.9</v>
      </c>
      <c r="E26" s="126">
        <v>0.8</v>
      </c>
      <c r="F26" s="126">
        <v>0</v>
      </c>
      <c r="G26" s="126">
        <v>1</v>
      </c>
      <c r="H26" s="126">
        <v>0.14000000000000001</v>
      </c>
      <c r="I26" s="126">
        <v>0.6</v>
      </c>
      <c r="J26" s="126">
        <v>0.17100000000000001</v>
      </c>
      <c r="K26" s="126">
        <v>1</v>
      </c>
      <c r="L26" s="126">
        <v>0.222</v>
      </c>
      <c r="M26" s="126">
        <v>1</v>
      </c>
      <c r="N26" s="24">
        <v>0.89</v>
      </c>
      <c r="O26" s="126">
        <v>0.8</v>
      </c>
      <c r="P26" s="24">
        <v>0.86</v>
      </c>
      <c r="Q26" s="126">
        <v>0.8</v>
      </c>
      <c r="R26" s="126">
        <v>5.7000000000000002E-2</v>
      </c>
      <c r="S26" s="126">
        <v>0</v>
      </c>
      <c r="T26" s="126">
        <v>0</v>
      </c>
      <c r="U26" s="126">
        <v>0</v>
      </c>
      <c r="V26" s="126">
        <v>0.86</v>
      </c>
      <c r="W26" s="126">
        <v>0.8</v>
      </c>
      <c r="X26" s="81">
        <f t="shared" si="0"/>
        <v>1.0900000000000003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</row>
    <row r="27" spans="1:1024" x14ac:dyDescent="0.25">
      <c r="A27" s="3">
        <v>21</v>
      </c>
      <c r="B27" s="3" t="s">
        <v>224</v>
      </c>
      <c r="C27" s="84" t="s">
        <v>244</v>
      </c>
      <c r="D27" s="24">
        <v>1</v>
      </c>
      <c r="E27" s="24">
        <v>0</v>
      </c>
      <c r="F27" s="24">
        <v>0.5</v>
      </c>
      <c r="G27" s="24">
        <v>1</v>
      </c>
      <c r="H27" s="24">
        <v>0.19400000000000001</v>
      </c>
      <c r="I27" s="24">
        <v>0.161</v>
      </c>
      <c r="J27" s="24">
        <v>9.8000000000000004E-2</v>
      </c>
      <c r="K27" s="24">
        <v>0.78100000000000003</v>
      </c>
      <c r="L27" s="24">
        <v>0.35699999999999998</v>
      </c>
      <c r="M27" s="24">
        <v>0.95199999999999996</v>
      </c>
      <c r="N27" s="24">
        <v>1</v>
      </c>
      <c r="O27" s="24">
        <v>1</v>
      </c>
      <c r="P27" s="24">
        <v>0.93300000000000005</v>
      </c>
      <c r="Q27" s="24">
        <v>0.66700000000000004</v>
      </c>
      <c r="R27" s="24">
        <v>0.1</v>
      </c>
      <c r="S27" s="24">
        <v>0.2</v>
      </c>
      <c r="T27" s="24">
        <v>0</v>
      </c>
      <c r="U27" s="24">
        <v>0</v>
      </c>
      <c r="V27" s="24">
        <v>0.93500000000000005</v>
      </c>
      <c r="W27" s="24">
        <v>1</v>
      </c>
      <c r="X27" s="81">
        <f t="shared" si="0"/>
        <v>1.0878000000000001</v>
      </c>
    </row>
    <row r="28" spans="1:1024" x14ac:dyDescent="0.25">
      <c r="A28" s="3">
        <v>22</v>
      </c>
      <c r="B28" s="3" t="s">
        <v>224</v>
      </c>
      <c r="C28" s="84" t="s">
        <v>245</v>
      </c>
      <c r="D28" s="24">
        <v>1</v>
      </c>
      <c r="E28" s="24">
        <v>0.5</v>
      </c>
      <c r="F28" s="24">
        <v>0.93799999999999994</v>
      </c>
      <c r="G28" s="24">
        <v>1</v>
      </c>
      <c r="H28" s="24">
        <v>0.313</v>
      </c>
      <c r="I28" s="24">
        <v>0.60399999999999998</v>
      </c>
      <c r="J28" s="24">
        <v>0.157</v>
      </c>
      <c r="K28" s="24">
        <v>0.86299999999999999</v>
      </c>
      <c r="L28" s="24">
        <v>0.32700000000000001</v>
      </c>
      <c r="M28" s="24">
        <v>0.98099999999999998</v>
      </c>
      <c r="N28" s="24">
        <v>0.93899999999999995</v>
      </c>
      <c r="O28" s="24">
        <v>1</v>
      </c>
      <c r="P28" s="24">
        <v>0.93899999999999995</v>
      </c>
      <c r="Q28" s="24">
        <v>0.66700000000000004</v>
      </c>
      <c r="R28" s="24">
        <v>0</v>
      </c>
      <c r="S28" s="24">
        <v>0.125</v>
      </c>
      <c r="T28" s="24">
        <v>0</v>
      </c>
      <c r="U28" s="24">
        <v>0</v>
      </c>
      <c r="V28" s="24">
        <v>0.86799999999999999</v>
      </c>
      <c r="W28" s="24">
        <v>0.93799999999999994</v>
      </c>
      <c r="X28" s="81">
        <f t="shared" si="0"/>
        <v>1.2159</v>
      </c>
    </row>
    <row r="29" spans="1:1024" ht="25.5" x14ac:dyDescent="0.25">
      <c r="A29" s="3">
        <v>23</v>
      </c>
      <c r="B29" s="3" t="s">
        <v>224</v>
      </c>
      <c r="C29" s="84" t="s">
        <v>246</v>
      </c>
      <c r="D29" s="24">
        <v>1</v>
      </c>
      <c r="E29" s="24">
        <v>0.6</v>
      </c>
      <c r="F29" s="24">
        <v>0.4</v>
      </c>
      <c r="G29" s="24">
        <v>1</v>
      </c>
      <c r="H29" s="24">
        <v>5.6000000000000001E-2</v>
      </c>
      <c r="I29" s="24">
        <v>0.28199999999999997</v>
      </c>
      <c r="J29" s="24">
        <v>0.17100000000000001</v>
      </c>
      <c r="K29" s="24">
        <v>0.98599999999999999</v>
      </c>
      <c r="L29" s="24">
        <v>0.24299999999999999</v>
      </c>
      <c r="M29" s="24">
        <v>0.97299999999999998</v>
      </c>
      <c r="N29" s="24">
        <v>0.98599999999999999</v>
      </c>
      <c r="O29" s="24">
        <v>1</v>
      </c>
      <c r="P29" s="24">
        <v>0.94099999999999995</v>
      </c>
      <c r="Q29" s="24">
        <v>0.86699999999999999</v>
      </c>
      <c r="R29" s="24">
        <v>0.14099999999999999</v>
      </c>
      <c r="S29" s="24">
        <v>0.1</v>
      </c>
      <c r="T29" s="24">
        <v>7.3999999999999996E-2</v>
      </c>
      <c r="U29" s="24">
        <v>0</v>
      </c>
      <c r="V29" s="24">
        <v>0.97199999999999998</v>
      </c>
      <c r="W29" s="24">
        <v>1</v>
      </c>
      <c r="X29" s="81">
        <f t="shared" si="0"/>
        <v>1.1791999999999998</v>
      </c>
    </row>
    <row r="30" spans="1:1024" x14ac:dyDescent="0.25">
      <c r="A30" s="3">
        <v>24</v>
      </c>
      <c r="B30" s="3" t="s">
        <v>224</v>
      </c>
      <c r="C30" s="84" t="s">
        <v>247</v>
      </c>
      <c r="D30" s="24">
        <v>1</v>
      </c>
      <c r="E30" s="24">
        <v>1</v>
      </c>
      <c r="F30" s="24">
        <v>0.55000000000000004</v>
      </c>
      <c r="G30" s="24">
        <v>1</v>
      </c>
      <c r="H30" s="24">
        <v>0</v>
      </c>
      <c r="I30" s="24">
        <v>0.625</v>
      </c>
      <c r="J30" s="24">
        <v>0.192</v>
      </c>
      <c r="K30" s="24">
        <v>0.92300000000000004</v>
      </c>
      <c r="L30" s="24">
        <v>0.2</v>
      </c>
      <c r="M30" s="24">
        <v>0.92</v>
      </c>
      <c r="N30" s="24">
        <v>1</v>
      </c>
      <c r="O30" s="24">
        <v>1</v>
      </c>
      <c r="P30" s="24">
        <v>0.95499999999999996</v>
      </c>
      <c r="Q30" s="24">
        <v>0.8</v>
      </c>
      <c r="R30" s="24">
        <v>4.1000000000000002E-2</v>
      </c>
      <c r="S30" s="24">
        <v>0.55000000000000004</v>
      </c>
      <c r="T30" s="24">
        <v>0</v>
      </c>
      <c r="U30" s="24">
        <v>0</v>
      </c>
      <c r="V30" s="24">
        <v>0.95799999999999996</v>
      </c>
      <c r="W30" s="24">
        <v>1</v>
      </c>
      <c r="X30" s="81">
        <f t="shared" si="0"/>
        <v>1.2714000000000003</v>
      </c>
    </row>
    <row r="31" spans="1:1024" ht="25.5" x14ac:dyDescent="0.25">
      <c r="A31" s="3">
        <v>25</v>
      </c>
      <c r="B31" s="3" t="s">
        <v>224</v>
      </c>
      <c r="C31" s="84" t="s">
        <v>296</v>
      </c>
      <c r="D31" s="24">
        <v>1</v>
      </c>
      <c r="E31" s="24">
        <v>1</v>
      </c>
      <c r="F31" s="24">
        <f>2/10</f>
        <v>0.2</v>
      </c>
      <c r="G31" s="24">
        <v>1</v>
      </c>
      <c r="H31" s="24">
        <v>0.19</v>
      </c>
      <c r="I31" s="24">
        <v>0.52300000000000002</v>
      </c>
      <c r="J31" s="24">
        <v>0.22900000000000001</v>
      </c>
      <c r="K31" s="24">
        <v>1</v>
      </c>
      <c r="L31" s="24">
        <v>0.23100000000000001</v>
      </c>
      <c r="M31" s="24">
        <v>1</v>
      </c>
      <c r="N31" s="24">
        <v>1</v>
      </c>
      <c r="O31" s="24">
        <v>0.2</v>
      </c>
      <c r="P31" s="24">
        <v>0.85699999999999998</v>
      </c>
      <c r="Q31" s="24">
        <v>0.875</v>
      </c>
      <c r="R31" s="24">
        <f>2/21</f>
        <v>9.5238095238095233E-2</v>
      </c>
      <c r="S31" s="24">
        <v>0.1</v>
      </c>
      <c r="T31" s="24">
        <v>0.05</v>
      </c>
      <c r="U31" s="24">
        <v>0.25</v>
      </c>
      <c r="V31" s="24">
        <v>0.85699999999999998</v>
      </c>
      <c r="W31" s="24">
        <v>0.2</v>
      </c>
      <c r="X31" s="81">
        <f t="shared" si="0"/>
        <v>1.0857238095238093</v>
      </c>
    </row>
    <row r="32" spans="1:1024" x14ac:dyDescent="0.25">
      <c r="A32" s="3">
        <v>26</v>
      </c>
      <c r="B32" s="3" t="s">
        <v>224</v>
      </c>
      <c r="C32" s="84" t="s">
        <v>248</v>
      </c>
      <c r="D32" s="24">
        <v>1</v>
      </c>
      <c r="E32" s="24">
        <v>0.53800000000000003</v>
      </c>
      <c r="F32" s="24">
        <v>0.84599999999999997</v>
      </c>
      <c r="G32" s="24">
        <v>1</v>
      </c>
      <c r="H32" s="24">
        <v>0.318</v>
      </c>
      <c r="I32" s="24">
        <v>0.77200000000000002</v>
      </c>
      <c r="J32" s="24">
        <v>5.5E-2</v>
      </c>
      <c r="K32" s="24">
        <v>1</v>
      </c>
      <c r="L32" s="24">
        <v>4.8000000000000001E-2</v>
      </c>
      <c r="M32" s="24">
        <v>0.95199999999999996</v>
      </c>
      <c r="N32" s="24">
        <v>1</v>
      </c>
      <c r="O32" s="24">
        <v>0.84599999999999997</v>
      </c>
      <c r="P32" s="24">
        <v>0.95499999999999996</v>
      </c>
      <c r="Q32" s="24">
        <v>0.83299999999999996</v>
      </c>
      <c r="R32" s="24">
        <v>0.22700000000000001</v>
      </c>
      <c r="S32" s="24">
        <v>0</v>
      </c>
      <c r="T32" s="24">
        <v>0</v>
      </c>
      <c r="U32" s="24">
        <v>0</v>
      </c>
      <c r="V32" s="24">
        <v>0.95399999999999996</v>
      </c>
      <c r="W32" s="24">
        <v>0.84599999999999997</v>
      </c>
      <c r="X32" s="81">
        <f t="shared" si="0"/>
        <v>1.2190000000000001</v>
      </c>
    </row>
    <row r="33" spans="1:1024" ht="38.25" x14ac:dyDescent="0.25">
      <c r="A33" s="3">
        <v>27</v>
      </c>
      <c r="B33" s="3" t="s">
        <v>224</v>
      </c>
      <c r="C33" s="90" t="s">
        <v>298</v>
      </c>
      <c r="D33" s="24">
        <f>20/21</f>
        <v>0.95238095238095233</v>
      </c>
      <c r="E33" s="24">
        <f>14/21</f>
        <v>0.66666666666666663</v>
      </c>
      <c r="F33" s="24">
        <f>13/21</f>
        <v>0.61904761904761907</v>
      </c>
      <c r="G33" s="24">
        <v>1</v>
      </c>
      <c r="H33" s="24">
        <v>0.15</v>
      </c>
      <c r="I33" s="24">
        <v>0.6</v>
      </c>
      <c r="J33" s="24">
        <v>0.16700000000000001</v>
      </c>
      <c r="K33" s="24">
        <v>1</v>
      </c>
      <c r="L33" s="24">
        <v>0.47799999999999998</v>
      </c>
      <c r="M33" s="24">
        <v>1</v>
      </c>
      <c r="N33" s="24">
        <f>4/40</f>
        <v>0.1</v>
      </c>
      <c r="O33" s="24">
        <v>1</v>
      </c>
      <c r="P33" s="24">
        <v>0.9</v>
      </c>
      <c r="Q33" s="24">
        <v>0.84599999999999997</v>
      </c>
      <c r="R33" s="24">
        <f>3/40</f>
        <v>7.4999999999999997E-2</v>
      </c>
      <c r="S33" s="24">
        <f>0</f>
        <v>0</v>
      </c>
      <c r="T33" s="24">
        <v>2.5000000000000001E-2</v>
      </c>
      <c r="U33" s="24">
        <v>0</v>
      </c>
      <c r="V33" s="24">
        <v>0.9</v>
      </c>
      <c r="W33" s="24">
        <v>1</v>
      </c>
      <c r="X33" s="81">
        <f t="shared" si="0"/>
        <v>1.1479095238095236</v>
      </c>
    </row>
    <row r="34" spans="1:1024" ht="25.5" x14ac:dyDescent="0.25">
      <c r="A34" s="3">
        <v>28</v>
      </c>
      <c r="B34" s="3" t="s">
        <v>224</v>
      </c>
      <c r="C34" s="84" t="s">
        <v>249</v>
      </c>
      <c r="D34" s="24">
        <v>1</v>
      </c>
      <c r="E34" s="24">
        <v>0.85699999999999998</v>
      </c>
      <c r="F34" s="24">
        <v>0</v>
      </c>
      <c r="G34" s="24">
        <v>1</v>
      </c>
      <c r="H34" s="24">
        <v>0.58299999999999996</v>
      </c>
      <c r="I34" s="24">
        <v>0.58299999999999996</v>
      </c>
      <c r="J34" s="24">
        <v>0.15</v>
      </c>
      <c r="K34" s="24">
        <v>1</v>
      </c>
      <c r="L34" s="24">
        <v>0.30399999999999999</v>
      </c>
      <c r="M34" s="24">
        <v>1</v>
      </c>
      <c r="N34" s="24">
        <v>0.96</v>
      </c>
      <c r="O34" s="24">
        <v>1</v>
      </c>
      <c r="P34" s="24">
        <v>0.9</v>
      </c>
      <c r="Q34" s="24">
        <v>1</v>
      </c>
      <c r="R34" s="24">
        <v>0.24</v>
      </c>
      <c r="S34" s="24">
        <v>0</v>
      </c>
      <c r="T34" s="24">
        <v>0.06</v>
      </c>
      <c r="U34" s="24">
        <v>0</v>
      </c>
      <c r="V34" s="24">
        <v>0.9</v>
      </c>
      <c r="W34" s="24">
        <v>1</v>
      </c>
      <c r="X34" s="81">
        <f t="shared" si="0"/>
        <v>1.2537000000000003</v>
      </c>
    </row>
    <row r="35" spans="1:1024" x14ac:dyDescent="0.25">
      <c r="A35" s="3">
        <v>29</v>
      </c>
      <c r="B35" s="3" t="s">
        <v>224</v>
      </c>
      <c r="C35" s="84" t="s">
        <v>250</v>
      </c>
      <c r="D35" s="24">
        <v>0.75</v>
      </c>
      <c r="E35" s="24">
        <v>0.75</v>
      </c>
      <c r="F35" s="24">
        <v>0.625</v>
      </c>
      <c r="G35" s="24">
        <v>1</v>
      </c>
      <c r="H35" s="24">
        <v>0.60299999999999998</v>
      </c>
      <c r="I35" s="24">
        <v>0.73099999999999998</v>
      </c>
      <c r="J35" s="24">
        <v>0.152</v>
      </c>
      <c r="K35" s="24">
        <v>0.97</v>
      </c>
      <c r="L35" s="24">
        <v>0.32300000000000001</v>
      </c>
      <c r="M35" s="24">
        <v>0.96799999999999997</v>
      </c>
      <c r="N35" s="24">
        <v>1</v>
      </c>
      <c r="O35" s="24">
        <v>0.625</v>
      </c>
      <c r="P35" s="24">
        <v>0.84</v>
      </c>
      <c r="Q35" s="24">
        <v>0.5</v>
      </c>
      <c r="R35" s="24">
        <v>0.192</v>
      </c>
      <c r="S35" s="24">
        <v>0</v>
      </c>
      <c r="T35" s="24">
        <v>0.04</v>
      </c>
      <c r="U35" s="24">
        <v>0</v>
      </c>
      <c r="V35" s="24">
        <v>0.88500000000000001</v>
      </c>
      <c r="W35" s="24">
        <v>0.625</v>
      </c>
      <c r="X35" s="81">
        <f t="shared" si="0"/>
        <v>1.1578999999999999</v>
      </c>
    </row>
    <row r="36" spans="1:1024" ht="21.75" customHeight="1" x14ac:dyDescent="0.25">
      <c r="A36" s="3">
        <v>30</v>
      </c>
      <c r="B36" s="3" t="s">
        <v>224</v>
      </c>
      <c r="C36" s="84" t="s">
        <v>251</v>
      </c>
      <c r="D36" s="24">
        <v>1</v>
      </c>
      <c r="E36" s="24">
        <v>0.52800000000000002</v>
      </c>
      <c r="F36" s="24">
        <v>0.77800000000000002</v>
      </c>
      <c r="G36" s="24">
        <v>1</v>
      </c>
      <c r="H36" s="24">
        <v>0.12</v>
      </c>
      <c r="I36" s="24">
        <v>0.36</v>
      </c>
      <c r="J36" s="24">
        <v>0.14799999999999999</v>
      </c>
      <c r="K36" s="24">
        <v>0.92600000000000005</v>
      </c>
      <c r="L36" s="24">
        <v>0.16700000000000001</v>
      </c>
      <c r="M36" s="24">
        <v>0.91700000000000004</v>
      </c>
      <c r="N36" s="24">
        <v>0.89600000000000002</v>
      </c>
      <c r="O36" s="24">
        <v>1</v>
      </c>
      <c r="P36" s="24">
        <v>0.81599999999999995</v>
      </c>
      <c r="Q36" s="24">
        <v>0.81799999999999995</v>
      </c>
      <c r="R36" s="24">
        <v>2.1000000000000001E-2</v>
      </c>
      <c r="S36" s="24">
        <v>8.5999999999999993E-2</v>
      </c>
      <c r="T36" s="24">
        <v>0</v>
      </c>
      <c r="U36" s="24">
        <v>0</v>
      </c>
      <c r="V36" s="24">
        <v>0.82</v>
      </c>
      <c r="W36" s="24">
        <v>0.97199999999999998</v>
      </c>
      <c r="X36" s="81">
        <f t="shared" si="0"/>
        <v>1.1373000000000002</v>
      </c>
    </row>
    <row r="37" spans="1:1024" x14ac:dyDescent="0.25">
      <c r="A37" s="3">
        <v>31</v>
      </c>
      <c r="B37" s="3" t="s">
        <v>224</v>
      </c>
      <c r="C37" s="84" t="s">
        <v>252</v>
      </c>
      <c r="D37" s="24">
        <v>1</v>
      </c>
      <c r="E37" s="24">
        <v>0.82399999999999995</v>
      </c>
      <c r="F37" s="24">
        <v>0.23499999999999999</v>
      </c>
      <c r="G37" s="24">
        <v>1</v>
      </c>
      <c r="H37" s="24">
        <v>9.4E-2</v>
      </c>
      <c r="I37" s="24">
        <v>0.188</v>
      </c>
      <c r="J37" s="24">
        <v>0.13200000000000001</v>
      </c>
      <c r="K37" s="24">
        <v>1</v>
      </c>
      <c r="L37" s="24">
        <v>0.10199999999999999</v>
      </c>
      <c r="M37" s="24">
        <v>1</v>
      </c>
      <c r="N37" s="24">
        <v>1</v>
      </c>
      <c r="O37" s="24">
        <v>0.76500000000000001</v>
      </c>
      <c r="P37" s="24">
        <v>0.90300000000000002</v>
      </c>
      <c r="Q37" s="24">
        <v>0.55600000000000005</v>
      </c>
      <c r="R37" s="24">
        <v>0</v>
      </c>
      <c r="S37" s="24">
        <v>0</v>
      </c>
      <c r="T37" s="24">
        <v>0</v>
      </c>
      <c r="U37" s="24">
        <v>0</v>
      </c>
      <c r="V37" s="24">
        <v>0.90600000000000003</v>
      </c>
      <c r="W37" s="24">
        <v>0.76500000000000001</v>
      </c>
      <c r="X37" s="81">
        <f t="shared" si="0"/>
        <v>1.0470000000000002</v>
      </c>
    </row>
    <row r="38" spans="1:1024" ht="25.5" x14ac:dyDescent="0.25">
      <c r="A38" s="3">
        <v>32</v>
      </c>
      <c r="B38" s="3" t="s">
        <v>224</v>
      </c>
      <c r="C38" s="84" t="s">
        <v>253</v>
      </c>
      <c r="D38" s="24">
        <v>1</v>
      </c>
      <c r="E38" s="24">
        <v>0.52600000000000002</v>
      </c>
      <c r="F38" s="24">
        <v>0.36799999999999999</v>
      </c>
      <c r="G38" s="24">
        <v>1</v>
      </c>
      <c r="H38" s="24">
        <v>0.36199999999999999</v>
      </c>
      <c r="I38" s="24">
        <v>0.42</v>
      </c>
      <c r="J38" s="24">
        <v>0.151</v>
      </c>
      <c r="K38" s="24">
        <v>0.97699999999999998</v>
      </c>
      <c r="L38" s="24">
        <v>0.34100000000000003</v>
      </c>
      <c r="M38" s="24">
        <v>1</v>
      </c>
      <c r="N38" s="24">
        <v>0.94199999999999995</v>
      </c>
      <c r="O38" s="24">
        <v>0.95</v>
      </c>
      <c r="P38" s="24">
        <v>0.91200000000000003</v>
      </c>
      <c r="Q38" s="24">
        <v>0.875</v>
      </c>
      <c r="R38" s="24">
        <v>0.159</v>
      </c>
      <c r="S38" s="24">
        <v>0</v>
      </c>
      <c r="T38" s="24">
        <v>0</v>
      </c>
      <c r="U38" s="24">
        <v>0</v>
      </c>
      <c r="V38" s="24">
        <v>0.91300000000000003</v>
      </c>
      <c r="W38" s="24">
        <v>0.95</v>
      </c>
      <c r="X38" s="81">
        <f t="shared" si="0"/>
        <v>1.1846000000000001</v>
      </c>
    </row>
    <row r="39" spans="1:1024" x14ac:dyDescent="0.25">
      <c r="A39" s="3">
        <v>33</v>
      </c>
      <c r="B39" s="3" t="s">
        <v>224</v>
      </c>
      <c r="C39" s="84" t="s">
        <v>254</v>
      </c>
      <c r="D39" s="24">
        <v>0.86</v>
      </c>
      <c r="E39" s="24">
        <v>0.92</v>
      </c>
      <c r="F39" s="24">
        <v>0.23</v>
      </c>
      <c r="G39" s="24">
        <v>1</v>
      </c>
      <c r="H39" s="24">
        <v>0.08</v>
      </c>
      <c r="I39" s="24">
        <v>0.48</v>
      </c>
      <c r="J39" s="24">
        <v>0.156</v>
      </c>
      <c r="K39" s="24">
        <v>1</v>
      </c>
      <c r="L39" s="24">
        <v>0.46899999999999997</v>
      </c>
      <c r="M39" s="24">
        <v>1</v>
      </c>
      <c r="N39" s="24">
        <v>0.98</v>
      </c>
      <c r="O39" s="24">
        <v>0.76</v>
      </c>
      <c r="P39" s="24">
        <v>0.76500000000000001</v>
      </c>
      <c r="Q39" s="24">
        <v>0.76</v>
      </c>
      <c r="R39" s="24">
        <v>0</v>
      </c>
      <c r="S39" s="24">
        <v>0.15</v>
      </c>
      <c r="T39" s="24">
        <v>0</v>
      </c>
      <c r="U39" s="24">
        <v>0</v>
      </c>
      <c r="V39" s="24">
        <v>0.77</v>
      </c>
      <c r="W39" s="24">
        <v>0.71</v>
      </c>
      <c r="X39" s="81">
        <f t="shared" si="0"/>
        <v>1.109</v>
      </c>
    </row>
    <row r="40" spans="1:1024" x14ac:dyDescent="0.25">
      <c r="A40" s="3">
        <v>34</v>
      </c>
      <c r="B40" s="3" t="s">
        <v>224</v>
      </c>
      <c r="C40" s="84" t="s">
        <v>255</v>
      </c>
      <c r="D40" s="24">
        <v>1</v>
      </c>
      <c r="E40" s="24">
        <v>1</v>
      </c>
      <c r="F40" s="24">
        <v>0.7</v>
      </c>
      <c r="G40" s="24">
        <v>1</v>
      </c>
      <c r="H40" s="24">
        <v>0.13</v>
      </c>
      <c r="I40" s="24">
        <v>0.13</v>
      </c>
      <c r="J40" s="24">
        <v>0.05</v>
      </c>
      <c r="K40" s="24">
        <v>1</v>
      </c>
      <c r="L40" s="24">
        <v>0.14299999999999999</v>
      </c>
      <c r="M40" s="24">
        <v>0.95199999999999996</v>
      </c>
      <c r="N40" s="24">
        <v>0.92</v>
      </c>
      <c r="O40" s="24">
        <v>0.75</v>
      </c>
      <c r="P40" s="24">
        <v>0.88400000000000001</v>
      </c>
      <c r="Q40" s="24">
        <v>0.82299999999999995</v>
      </c>
      <c r="R40" s="24">
        <v>0.85</v>
      </c>
      <c r="S40" s="24">
        <v>0</v>
      </c>
      <c r="T40" s="24">
        <v>0</v>
      </c>
      <c r="U40" s="24">
        <v>0</v>
      </c>
      <c r="V40" s="24">
        <v>0.88400000000000001</v>
      </c>
      <c r="W40" s="24">
        <v>0.70599999999999996</v>
      </c>
      <c r="X40" s="81">
        <f t="shared" si="0"/>
        <v>1.1921999999999999</v>
      </c>
    </row>
    <row r="41" spans="1:1024" x14ac:dyDescent="0.25">
      <c r="A41" s="3">
        <v>35</v>
      </c>
      <c r="B41" s="3" t="s">
        <v>224</v>
      </c>
      <c r="C41" s="84" t="s">
        <v>256</v>
      </c>
      <c r="D41" s="24">
        <v>1</v>
      </c>
      <c r="E41" s="24">
        <v>0</v>
      </c>
      <c r="F41" s="24">
        <v>0</v>
      </c>
      <c r="G41" s="24">
        <v>0.96</v>
      </c>
      <c r="H41" s="24">
        <v>0</v>
      </c>
      <c r="I41" s="24">
        <v>0.35</v>
      </c>
      <c r="J41" s="24">
        <v>0.28199999999999997</v>
      </c>
      <c r="K41" s="24">
        <v>0.92300000000000004</v>
      </c>
      <c r="L41" s="24">
        <v>0.25600000000000001</v>
      </c>
      <c r="M41" s="24">
        <v>0.92300000000000004</v>
      </c>
      <c r="N41" s="24">
        <v>1</v>
      </c>
      <c r="O41" s="24">
        <v>1</v>
      </c>
      <c r="P41" s="24">
        <v>0.8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0.77800000000000002</v>
      </c>
      <c r="W41" s="24">
        <v>1</v>
      </c>
      <c r="X41" s="81">
        <f t="shared" si="0"/>
        <v>0.92720000000000002</v>
      </c>
    </row>
    <row r="42" spans="1:1024" x14ac:dyDescent="0.25">
      <c r="A42" s="3">
        <v>36</v>
      </c>
      <c r="B42" s="3" t="s">
        <v>224</v>
      </c>
      <c r="C42" s="84" t="s">
        <v>257</v>
      </c>
      <c r="D42" s="24">
        <v>1</v>
      </c>
      <c r="E42" s="24">
        <v>0.8</v>
      </c>
      <c r="F42" s="24">
        <v>0.8</v>
      </c>
      <c r="G42" s="24">
        <v>1</v>
      </c>
      <c r="H42" s="24">
        <v>0.17299999999999999</v>
      </c>
      <c r="I42" s="24">
        <v>8.6900000000000005E-2</v>
      </c>
      <c r="J42" s="24">
        <v>0.30399999999999999</v>
      </c>
      <c r="K42" s="24">
        <v>0.95699999999999996</v>
      </c>
      <c r="L42" s="24">
        <v>0.17399999999999999</v>
      </c>
      <c r="M42" s="24">
        <v>1</v>
      </c>
      <c r="N42" s="24">
        <v>1</v>
      </c>
      <c r="O42" s="24">
        <v>1</v>
      </c>
      <c r="P42" s="24">
        <v>1</v>
      </c>
      <c r="Q42" s="24">
        <v>0.8</v>
      </c>
      <c r="R42" s="24">
        <v>0.17299999999999999</v>
      </c>
      <c r="S42" s="24">
        <v>0</v>
      </c>
      <c r="T42" s="24">
        <v>8.6999999999999994E-2</v>
      </c>
      <c r="U42" s="24">
        <v>0</v>
      </c>
      <c r="V42" s="24">
        <v>1</v>
      </c>
      <c r="W42" s="24">
        <v>1</v>
      </c>
      <c r="X42" s="81">
        <f t="shared" si="0"/>
        <v>1.23549</v>
      </c>
    </row>
    <row r="43" spans="1:1024" x14ac:dyDescent="0.25">
      <c r="A43" s="3">
        <v>37</v>
      </c>
      <c r="B43" s="3" t="s">
        <v>224</v>
      </c>
      <c r="C43" s="84" t="s">
        <v>258</v>
      </c>
      <c r="D43" s="24">
        <v>0.52400000000000002</v>
      </c>
      <c r="E43" s="24">
        <v>0.52400000000000002</v>
      </c>
      <c r="F43" s="24">
        <v>0.42899999999999999</v>
      </c>
      <c r="G43" s="24">
        <v>0.71099999999999997</v>
      </c>
      <c r="H43" s="24">
        <v>0.21099999999999999</v>
      </c>
      <c r="I43" s="24">
        <v>0.36799999999999999</v>
      </c>
      <c r="J43" s="24">
        <v>7.6999999999999999E-2</v>
      </c>
      <c r="K43" s="24">
        <v>0.98099999999999998</v>
      </c>
      <c r="L43" s="24">
        <v>0.06</v>
      </c>
      <c r="M43" s="24">
        <v>1</v>
      </c>
      <c r="N43" s="24">
        <v>0.84199999999999997</v>
      </c>
      <c r="O43" s="24">
        <v>0.86699999999999999</v>
      </c>
      <c r="P43" s="24">
        <v>0.5</v>
      </c>
      <c r="Q43" s="24">
        <v>0.625</v>
      </c>
      <c r="R43" s="24">
        <v>0</v>
      </c>
      <c r="S43" s="24">
        <v>0</v>
      </c>
      <c r="T43" s="24">
        <v>0</v>
      </c>
      <c r="U43" s="24">
        <v>0</v>
      </c>
      <c r="V43" s="24">
        <v>0.5</v>
      </c>
      <c r="W43" s="24">
        <v>0.86699999999999999</v>
      </c>
      <c r="X43" s="81">
        <f t="shared" si="0"/>
        <v>0.90859999999999985</v>
      </c>
    </row>
    <row r="44" spans="1:1024" ht="25.5" x14ac:dyDescent="0.25">
      <c r="A44" s="3">
        <v>38</v>
      </c>
      <c r="B44" s="3" t="s">
        <v>224</v>
      </c>
      <c r="C44" s="90" t="s">
        <v>299</v>
      </c>
      <c r="D44" s="24">
        <v>1</v>
      </c>
      <c r="E44" s="24">
        <v>1</v>
      </c>
      <c r="F44" s="24">
        <v>0.70599999999999996</v>
      </c>
      <c r="G44" s="24">
        <v>1</v>
      </c>
      <c r="H44" s="24">
        <v>7.9000000000000001E-2</v>
      </c>
      <c r="I44" s="24">
        <v>0.23699999999999999</v>
      </c>
      <c r="J44" s="24">
        <v>0.16700000000000001</v>
      </c>
      <c r="K44" s="24">
        <v>0.9</v>
      </c>
      <c r="L44" s="24">
        <v>0.16700000000000001</v>
      </c>
      <c r="M44" s="24">
        <v>0.96699999999999997</v>
      </c>
      <c r="N44" s="24">
        <v>1</v>
      </c>
      <c r="O44" s="24">
        <v>0.94099999999999995</v>
      </c>
      <c r="P44" s="24">
        <v>0.94699999999999995</v>
      </c>
      <c r="Q44" s="24">
        <v>0.5</v>
      </c>
      <c r="R44" s="24">
        <v>7.9000000000000001E-2</v>
      </c>
      <c r="S44" s="24">
        <v>0.17599999999999999</v>
      </c>
      <c r="T44" s="24">
        <v>0</v>
      </c>
      <c r="U44" s="24">
        <v>0</v>
      </c>
      <c r="V44" s="24">
        <v>0.94699999999999995</v>
      </c>
      <c r="W44" s="24">
        <v>0.94099999999999995</v>
      </c>
      <c r="X44" s="81">
        <f t="shared" si="0"/>
        <v>1.1754</v>
      </c>
    </row>
    <row r="45" spans="1:1024" s="140" customFormat="1" x14ac:dyDescent="0.25">
      <c r="A45" s="3">
        <v>39</v>
      </c>
      <c r="B45" s="3" t="s">
        <v>224</v>
      </c>
      <c r="C45" s="84" t="s">
        <v>259</v>
      </c>
      <c r="D45" s="24">
        <v>1</v>
      </c>
      <c r="E45" s="24">
        <v>0.66700000000000004</v>
      </c>
      <c r="F45" s="24">
        <v>0.33300000000000002</v>
      </c>
      <c r="G45" s="24">
        <v>1</v>
      </c>
      <c r="H45" s="24">
        <v>5.2999999999999999E-2</v>
      </c>
      <c r="I45" s="24">
        <v>0.26300000000000001</v>
      </c>
      <c r="J45" s="24">
        <v>0.29399999999999998</v>
      </c>
      <c r="K45" s="24">
        <v>1</v>
      </c>
      <c r="L45" s="24">
        <v>0.214</v>
      </c>
      <c r="M45" s="24">
        <v>1</v>
      </c>
      <c r="N45" s="24">
        <v>1</v>
      </c>
      <c r="O45" s="24">
        <v>0.91700000000000004</v>
      </c>
      <c r="P45" s="24">
        <v>0.84199999999999997</v>
      </c>
      <c r="Q45" s="24">
        <v>0.83299999999999996</v>
      </c>
      <c r="R45" s="24">
        <v>5.2999999999999999E-2</v>
      </c>
      <c r="S45" s="24">
        <v>0</v>
      </c>
      <c r="T45" s="24">
        <v>0</v>
      </c>
      <c r="U45" s="24">
        <v>0</v>
      </c>
      <c r="V45" s="24">
        <v>0.84199999999999997</v>
      </c>
      <c r="W45" s="24">
        <v>0.83299999999999996</v>
      </c>
      <c r="X45" s="81">
        <f t="shared" si="0"/>
        <v>1.1144000000000003</v>
      </c>
    </row>
    <row r="46" spans="1:1024" ht="75" x14ac:dyDescent="0.25">
      <c r="A46" s="3">
        <v>40</v>
      </c>
      <c r="B46" s="3" t="s">
        <v>224</v>
      </c>
      <c r="C46" s="90" t="s">
        <v>302</v>
      </c>
      <c r="D46" s="24">
        <v>1</v>
      </c>
      <c r="E46" s="24">
        <v>0.46600000000000003</v>
      </c>
      <c r="F46" s="24">
        <v>0.48799999999999999</v>
      </c>
      <c r="G46" s="24">
        <v>0.98799999999999999</v>
      </c>
      <c r="H46" s="24">
        <v>0.16200000000000001</v>
      </c>
      <c r="I46" s="24">
        <v>0.47599999999999998</v>
      </c>
      <c r="J46" s="24">
        <v>0.20699999999999999</v>
      </c>
      <c r="K46" s="24">
        <v>0.94199999999999995</v>
      </c>
      <c r="L46" s="24">
        <v>0.28100000000000003</v>
      </c>
      <c r="M46" s="24">
        <v>0.99099999999999999</v>
      </c>
      <c r="N46" s="24">
        <v>0.98799999999999999</v>
      </c>
      <c r="O46" s="24">
        <v>0.97799999999999998</v>
      </c>
      <c r="P46" s="24">
        <v>0.95299999999999996</v>
      </c>
      <c r="Q46" s="24">
        <v>0.73699999999999999</v>
      </c>
      <c r="R46" s="24">
        <v>0.17399999999999999</v>
      </c>
      <c r="S46" s="24">
        <v>0.14000000000000001</v>
      </c>
      <c r="T46" s="24">
        <v>4.5999999999999999E-2</v>
      </c>
      <c r="U46" s="24">
        <v>0</v>
      </c>
      <c r="V46" s="24">
        <v>0.95299999999999996</v>
      </c>
      <c r="W46" s="24">
        <v>0.97799999999999998</v>
      </c>
      <c r="X46" s="81">
        <f t="shared" si="0"/>
        <v>1.1947999999999996</v>
      </c>
    </row>
    <row r="47" spans="1:1024" customFormat="1" x14ac:dyDescent="0.25">
      <c r="A47" s="117">
        <v>41</v>
      </c>
      <c r="B47" s="117" t="s">
        <v>224</v>
      </c>
      <c r="C47" s="121" t="s">
        <v>260</v>
      </c>
      <c r="D47" s="126">
        <v>1</v>
      </c>
      <c r="E47" s="126">
        <v>1</v>
      </c>
      <c r="F47" s="126">
        <v>0.57099999999999995</v>
      </c>
      <c r="G47" s="126">
        <v>1</v>
      </c>
      <c r="H47" s="126">
        <v>0</v>
      </c>
      <c r="I47" s="126">
        <v>0.25</v>
      </c>
      <c r="J47" s="126">
        <v>0</v>
      </c>
      <c r="K47" s="126">
        <v>0.6</v>
      </c>
      <c r="L47" s="126">
        <v>0</v>
      </c>
      <c r="M47" s="126">
        <v>0.93799999999999994</v>
      </c>
      <c r="N47" s="126">
        <v>1</v>
      </c>
      <c r="O47" s="126">
        <v>1</v>
      </c>
      <c r="P47" s="126">
        <v>0.95</v>
      </c>
      <c r="Q47" s="126">
        <v>0.66700000000000004</v>
      </c>
      <c r="R47" s="126">
        <v>0.25</v>
      </c>
      <c r="S47" s="126">
        <v>0</v>
      </c>
      <c r="T47" s="126">
        <v>0</v>
      </c>
      <c r="U47" s="126">
        <v>0</v>
      </c>
      <c r="V47" s="126">
        <v>0.95</v>
      </c>
      <c r="W47" s="126">
        <v>1</v>
      </c>
      <c r="X47" s="81">
        <f t="shared" si="0"/>
        <v>1.1175999999999999</v>
      </c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  <c r="AMI47" s="5"/>
      <c r="AMJ47" s="5"/>
    </row>
    <row r="48" spans="1:1024" x14ac:dyDescent="0.25">
      <c r="A48" s="3">
        <v>42</v>
      </c>
      <c r="B48" s="3" t="s">
        <v>224</v>
      </c>
      <c r="C48" s="84" t="s">
        <v>289</v>
      </c>
      <c r="D48" s="182"/>
      <c r="E48" s="182"/>
      <c r="F48" s="182"/>
      <c r="G48" s="181"/>
      <c r="H48" s="181"/>
      <c r="I48" s="181"/>
      <c r="J48" s="24">
        <v>0.215</v>
      </c>
      <c r="K48" s="24">
        <v>0.98099999999999998</v>
      </c>
      <c r="L48" s="24">
        <v>0.24299999999999999</v>
      </c>
      <c r="M48" s="24">
        <v>0.96299999999999997</v>
      </c>
      <c r="N48" s="181"/>
      <c r="O48" s="182"/>
      <c r="P48" s="181"/>
      <c r="Q48" s="182"/>
      <c r="R48" s="181"/>
      <c r="S48" s="182"/>
      <c r="T48" s="181"/>
      <c r="U48" s="182"/>
      <c r="V48" s="181"/>
      <c r="W48" s="182"/>
      <c r="X48" s="81">
        <f t="shared" si="0"/>
        <v>1.2010000000000001</v>
      </c>
    </row>
    <row r="49" spans="1:24" x14ac:dyDescent="0.25">
      <c r="A49" s="71" t="s">
        <v>219</v>
      </c>
      <c r="B49" s="62" t="s">
        <v>224</v>
      </c>
      <c r="C49" s="67"/>
      <c r="D49" s="67">
        <f>AVERAGE(D7:D48)</f>
        <v>0.95946608946608947</v>
      </c>
      <c r="E49" s="67">
        <f t="shared" ref="E49:X49" si="1">AVERAGE(E7:E48)</f>
        <v>0.71644444444444466</v>
      </c>
      <c r="F49" s="67">
        <f t="shared" si="1"/>
        <v>0.47289033189033186</v>
      </c>
      <c r="G49" s="67">
        <f t="shared" si="1"/>
        <v>0.98552631578947381</v>
      </c>
      <c r="H49" s="67">
        <f t="shared" si="1"/>
        <v>0.227671052631579</v>
      </c>
      <c r="I49" s="67">
        <f t="shared" si="1"/>
        <v>0.40924736842105258</v>
      </c>
      <c r="J49" s="67">
        <f t="shared" si="1"/>
        <v>0.17076190476190473</v>
      </c>
      <c r="K49" s="67">
        <f t="shared" si="1"/>
        <v>0.95223809523809522</v>
      </c>
      <c r="L49" s="67">
        <f t="shared" si="1"/>
        <v>0.2353738095238096</v>
      </c>
      <c r="M49" s="67">
        <f t="shared" si="1"/>
        <v>0.97740476190476211</v>
      </c>
      <c r="N49" s="67">
        <f t="shared" si="1"/>
        <v>0.92231871345029237</v>
      </c>
      <c r="O49" s="67">
        <f t="shared" si="1"/>
        <v>0.8995757575757577</v>
      </c>
      <c r="P49" s="67">
        <f t="shared" si="1"/>
        <v>0.85514473684210512</v>
      </c>
      <c r="Q49" s="67">
        <f t="shared" si="1"/>
        <v>0.76169696969696987</v>
      </c>
      <c r="R49" s="67">
        <f t="shared" si="1"/>
        <v>0.13554866332497911</v>
      </c>
      <c r="S49" s="67">
        <f t="shared" si="1"/>
        <v>0.11072727272727276</v>
      </c>
      <c r="T49" s="67">
        <f t="shared" si="1"/>
        <v>1.1552631578947368E-2</v>
      </c>
      <c r="U49" s="67">
        <f t="shared" si="1"/>
        <v>7.575757575757576E-3</v>
      </c>
      <c r="V49" s="67">
        <f t="shared" si="1"/>
        <v>0.85246052631578939</v>
      </c>
      <c r="W49" s="67">
        <f t="shared" si="1"/>
        <v>0.87954545454545463</v>
      </c>
      <c r="X49" s="220">
        <f t="shared" si="1"/>
        <v>1.1571574338624342</v>
      </c>
    </row>
    <row r="50" spans="1:24" x14ac:dyDescent="0.25">
      <c r="X50" s="25"/>
    </row>
  </sheetData>
  <sheetProtection algorithmName="SHA-512" hashValue="xWZt4YrUrA2rsoULeffc7tdg1G6XMMHccAsTUI65JylZwnpntG/Zz+PbfVeUuaDsTTQXmkOS3j2w7Qol5btL3Q==" saltValue="FGKeH8yby9SvWdljz971yw==" spinCount="100000" sheet="1" objects="1" scenarios="1" selectLockedCells="1" selectUnlockedCells="1"/>
  <mergeCells count="16">
    <mergeCell ref="A3:A6"/>
    <mergeCell ref="B3:B6"/>
    <mergeCell ref="C3:C6"/>
    <mergeCell ref="G3:I3"/>
    <mergeCell ref="J3:K3"/>
    <mergeCell ref="C1:W1"/>
    <mergeCell ref="X3:X5"/>
    <mergeCell ref="T4:U4"/>
    <mergeCell ref="V3:W3"/>
    <mergeCell ref="D3:F3"/>
    <mergeCell ref="L3:M3"/>
    <mergeCell ref="N3:Q3"/>
    <mergeCell ref="N4:O4"/>
    <mergeCell ref="P4:Q4"/>
    <mergeCell ref="R3:U3"/>
    <mergeCell ref="R4:S4"/>
  </mergeCells>
  <conditionalFormatting sqref="D7:W12 D47:W47 Q13:W14 R16:W44 D13:O14 Q45:W46 D16:O46">
    <cfRule type="cellIs" dxfId="9" priority="8" operator="greaterThan">
      <formula>1</formula>
    </cfRule>
  </conditionalFormatting>
  <conditionalFormatting sqref="Q16:Q22 Q24:Q44">
    <cfRule type="cellIs" dxfId="8" priority="6" operator="greaterThan">
      <formula>1</formula>
    </cfRule>
  </conditionalFormatting>
  <conditionalFormatting sqref="P13:P14 P16:P46">
    <cfRule type="cellIs" dxfId="7" priority="5" operator="greaterThan">
      <formula>1</formula>
    </cfRule>
  </conditionalFormatting>
  <conditionalFormatting sqref="Q23">
    <cfRule type="cellIs" dxfId="5" priority="3" operator="greaterThan">
      <formula>1</formula>
    </cfRule>
  </conditionalFormatting>
  <conditionalFormatting sqref="Q15:W15 D15:O15">
    <cfRule type="cellIs" dxfId="1" priority="2" operator="greaterThan">
      <formula>1</formula>
    </cfRule>
  </conditionalFormatting>
  <conditionalFormatting sqref="P15">
    <cfRule type="cellIs" dxfId="0" priority="1" operator="greaterThan">
      <formula>1</formula>
    </cfRule>
  </conditionalFormatting>
  <pageMargins left="0" right="0" top="0" bottom="0" header="0" footer="0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цветовые индикаторы</vt:lpstr>
      <vt:lpstr>ТРЕБОВАНИЯ К ЗАПОЛНЕНИЮ</vt:lpstr>
      <vt:lpstr>КЛАСТЕР </vt:lpstr>
      <vt:lpstr>Итог</vt:lpstr>
      <vt:lpstr>1.1.</vt:lpstr>
      <vt:lpstr>1.2.</vt:lpstr>
      <vt:lpstr>1.3.</vt:lpstr>
      <vt:lpstr>2.1.</vt:lpstr>
      <vt:lpstr>2.2.</vt:lpstr>
      <vt:lpstr>2.3</vt:lpstr>
      <vt:lpstr>2.6</vt:lpstr>
      <vt:lpstr>III</vt:lpstr>
      <vt:lpstr>Справка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2020-07-14T08:32:32Z</cp:lastPrinted>
  <dcterms:created xsi:type="dcterms:W3CDTF">2018-02-04T20:59:32Z</dcterms:created>
  <dcterms:modified xsi:type="dcterms:W3CDTF">2021-08-18T06:45:44Z</dcterms:modified>
</cp:coreProperties>
</file>