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 tabRatio="441"/>
  </bookViews>
  <sheets>
    <sheet name="I." sheetId="1" r:id="rId1"/>
    <sheet name="2023" sheetId="18" r:id="rId2"/>
    <sheet name="2024" sheetId="24" r:id="rId3"/>
    <sheet name="2025" sheetId="25" r:id="rId4"/>
    <sheet name="V." sheetId="21" r:id="rId5"/>
  </sheets>
  <definedNames>
    <definedName name="_xlnm.Print_Area" localSheetId="1">'2023'!$A$1:$J$65</definedName>
    <definedName name="_xlnm.Print_Area" localSheetId="2">'2024'!$A$1:$J$63</definedName>
    <definedName name="_xlnm.Print_Area" localSheetId="3">'2025'!$A$1:$J$63</definedName>
    <definedName name="_xlnm.Print_Area" localSheetId="0">I.!$A$1:$K$39</definedName>
    <definedName name="_xlnm.Print_Area" localSheetId="4">V.!$A$1:$I$37</definedName>
  </definedNames>
  <calcPr calcId="124519"/>
</workbook>
</file>

<file path=xl/calcChain.xml><?xml version="1.0" encoding="utf-8"?>
<calcChain xmlns="http://schemas.openxmlformats.org/spreadsheetml/2006/main">
  <c r="E54" i="18"/>
  <c r="F54"/>
  <c r="H54"/>
  <c r="E32"/>
  <c r="E55"/>
  <c r="F50"/>
  <c r="D53"/>
  <c r="D52"/>
  <c r="F51" i="24" l="1"/>
  <c r="E19" i="25" l="1"/>
  <c r="F19"/>
  <c r="G19"/>
  <c r="H19"/>
  <c r="I19"/>
  <c r="J19"/>
  <c r="E22"/>
  <c r="F22"/>
  <c r="G22"/>
  <c r="H22"/>
  <c r="I22"/>
  <c r="J22"/>
  <c r="D21"/>
  <c r="E19" i="18"/>
  <c r="F19"/>
  <c r="G19"/>
  <c r="H19"/>
  <c r="I19"/>
  <c r="J19"/>
  <c r="E22" i="24"/>
  <c r="F22"/>
  <c r="G22"/>
  <c r="H22"/>
  <c r="I22"/>
  <c r="J22"/>
  <c r="E19"/>
  <c r="F19"/>
  <c r="G19"/>
  <c r="H19"/>
  <c r="I19"/>
  <c r="J19"/>
  <c r="D21"/>
  <c r="E22" i="18"/>
  <c r="F22"/>
  <c r="G22"/>
  <c r="H22"/>
  <c r="I22"/>
  <c r="J22"/>
  <c r="D21"/>
  <c r="D11" i="21" l="1"/>
  <c r="E11" l="1"/>
  <c r="F11"/>
  <c r="D62" i="25"/>
  <c r="D61" s="1"/>
  <c r="J61"/>
  <c r="I61"/>
  <c r="H61"/>
  <c r="G61"/>
  <c r="F61"/>
  <c r="E61"/>
  <c r="D60"/>
  <c r="D59"/>
  <c r="D58"/>
  <c r="I57"/>
  <c r="H57"/>
  <c r="D56"/>
  <c r="D55"/>
  <c r="J54"/>
  <c r="I54"/>
  <c r="H54"/>
  <c r="G54"/>
  <c r="F54"/>
  <c r="E54"/>
  <c r="D54"/>
  <c r="D53"/>
  <c r="D52"/>
  <c r="D51"/>
  <c r="J50"/>
  <c r="I50"/>
  <c r="H50"/>
  <c r="F25" i="21" s="1"/>
  <c r="F24" s="1"/>
  <c r="G50" i="25"/>
  <c r="F23" i="21" s="1"/>
  <c r="F50" i="25"/>
  <c r="F21" i="21" s="1"/>
  <c r="E50" i="25"/>
  <c r="F18" i="21" s="1"/>
  <c r="F17" s="1"/>
  <c r="D49" i="25"/>
  <c r="J48"/>
  <c r="I48"/>
  <c r="H48"/>
  <c r="G48"/>
  <c r="F48"/>
  <c r="E48"/>
  <c r="D48"/>
  <c r="D47"/>
  <c r="D46"/>
  <c r="D45"/>
  <c r="D44"/>
  <c r="J43"/>
  <c r="I43"/>
  <c r="H43"/>
  <c r="G43"/>
  <c r="F43"/>
  <c r="E43"/>
  <c r="D42"/>
  <c r="D41"/>
  <c r="D40"/>
  <c r="D39"/>
  <c r="D38"/>
  <c r="J37"/>
  <c r="I37"/>
  <c r="H37"/>
  <c r="G37"/>
  <c r="F37"/>
  <c r="E37"/>
  <c r="D36"/>
  <c r="D35" s="1"/>
  <c r="J35"/>
  <c r="I35"/>
  <c r="I31" s="1"/>
  <c r="I30" s="1"/>
  <c r="H35"/>
  <c r="G35"/>
  <c r="G31" s="1"/>
  <c r="G30" s="1"/>
  <c r="F35"/>
  <c r="F31" s="1"/>
  <c r="F30" s="1"/>
  <c r="E35"/>
  <c r="E31" s="1"/>
  <c r="D34"/>
  <c r="D33"/>
  <c r="D32"/>
  <c r="J31"/>
  <c r="J30" s="1"/>
  <c r="H31"/>
  <c r="H30" s="1"/>
  <c r="D29"/>
  <c r="D28" s="1"/>
  <c r="J28"/>
  <c r="I28"/>
  <c r="H28"/>
  <c r="G28"/>
  <c r="F28"/>
  <c r="E28"/>
  <c r="D27"/>
  <c r="D26"/>
  <c r="J25"/>
  <c r="I25"/>
  <c r="H25"/>
  <c r="G25"/>
  <c r="F25"/>
  <c r="E25"/>
  <c r="D23"/>
  <c r="D22" s="1"/>
  <c r="D20"/>
  <c r="D19" s="1"/>
  <c r="D18"/>
  <c r="D17" s="1"/>
  <c r="J17"/>
  <c r="I17"/>
  <c r="H17"/>
  <c r="G17"/>
  <c r="F17"/>
  <c r="E17"/>
  <c r="D16"/>
  <c r="D15"/>
  <c r="J14"/>
  <c r="I14"/>
  <c r="H14"/>
  <c r="G14"/>
  <c r="F14"/>
  <c r="E14"/>
  <c r="D13"/>
  <c r="D12" s="1"/>
  <c r="J12"/>
  <c r="I12"/>
  <c r="H12"/>
  <c r="G12"/>
  <c r="F12"/>
  <c r="E12"/>
  <c r="J11"/>
  <c r="F11"/>
  <c r="D10"/>
  <c r="D9"/>
  <c r="D62" i="24"/>
  <c r="D61" s="1"/>
  <c r="J61"/>
  <c r="I61"/>
  <c r="H61"/>
  <c r="G61"/>
  <c r="F61"/>
  <c r="E61"/>
  <c r="D60"/>
  <c r="D59"/>
  <c r="D58"/>
  <c r="I57"/>
  <c r="H57"/>
  <c r="D56"/>
  <c r="D55"/>
  <c r="J54"/>
  <c r="I54"/>
  <c r="H54"/>
  <c r="G54"/>
  <c r="F54"/>
  <c r="E54"/>
  <c r="D54" s="1"/>
  <c r="D53"/>
  <c r="D52"/>
  <c r="D51"/>
  <c r="J50"/>
  <c r="I50"/>
  <c r="H50"/>
  <c r="E25" i="21" s="1"/>
  <c r="E24" s="1"/>
  <c r="G50" i="24"/>
  <c r="E23" i="21" s="1"/>
  <c r="F50" i="24"/>
  <c r="E21" i="21" s="1"/>
  <c r="E50" i="24"/>
  <c r="E18" i="21" s="1"/>
  <c r="D49" i="24"/>
  <c r="D48" s="1"/>
  <c r="J48"/>
  <c r="I48"/>
  <c r="H48"/>
  <c r="G48"/>
  <c r="F48"/>
  <c r="E48"/>
  <c r="D47"/>
  <c r="D46"/>
  <c r="D45"/>
  <c r="D44"/>
  <c r="J43"/>
  <c r="I43"/>
  <c r="H43"/>
  <c r="G43"/>
  <c r="F43"/>
  <c r="E43"/>
  <c r="D42"/>
  <c r="D41"/>
  <c r="D40"/>
  <c r="D39"/>
  <c r="D38"/>
  <c r="J37"/>
  <c r="I37"/>
  <c r="H37"/>
  <c r="G37"/>
  <c r="F37"/>
  <c r="E37"/>
  <c r="D36"/>
  <c r="D35" s="1"/>
  <c r="J35"/>
  <c r="I35"/>
  <c r="I31" s="1"/>
  <c r="I30" s="1"/>
  <c r="H35"/>
  <c r="G35"/>
  <c r="G31" s="1"/>
  <c r="G30" s="1"/>
  <c r="F35"/>
  <c r="F31" s="1"/>
  <c r="E35"/>
  <c r="E31" s="1"/>
  <c r="D34"/>
  <c r="D33"/>
  <c r="D32"/>
  <c r="J31"/>
  <c r="J30" s="1"/>
  <c r="H31"/>
  <c r="D29"/>
  <c r="D28" s="1"/>
  <c r="J28"/>
  <c r="I28"/>
  <c r="H28"/>
  <c r="G28"/>
  <c r="F28"/>
  <c r="E28"/>
  <c r="D27"/>
  <c r="D26"/>
  <c r="J25"/>
  <c r="I25"/>
  <c r="H25"/>
  <c r="G25"/>
  <c r="F25"/>
  <c r="E25"/>
  <c r="D23"/>
  <c r="D22" s="1"/>
  <c r="D20"/>
  <c r="D19" s="1"/>
  <c r="D18"/>
  <c r="D17" s="1"/>
  <c r="J17"/>
  <c r="I17"/>
  <c r="H17"/>
  <c r="G17"/>
  <c r="F17"/>
  <c r="E17"/>
  <c r="D16"/>
  <c r="D15"/>
  <c r="J14"/>
  <c r="I14"/>
  <c r="H14"/>
  <c r="G14"/>
  <c r="F14"/>
  <c r="F11" s="1"/>
  <c r="E14"/>
  <c r="D13"/>
  <c r="D12" s="1"/>
  <c r="J12"/>
  <c r="I12"/>
  <c r="I11" s="1"/>
  <c r="H12"/>
  <c r="G12"/>
  <c r="G11" s="1"/>
  <c r="F12"/>
  <c r="E12"/>
  <c r="D10"/>
  <c r="D9"/>
  <c r="D55" i="18"/>
  <c r="F56"/>
  <c r="D21" i="21" s="1"/>
  <c r="E56" i="18"/>
  <c r="D58"/>
  <c r="D57"/>
  <c r="E48"/>
  <c r="F48"/>
  <c r="G48"/>
  <c r="H48"/>
  <c r="I48"/>
  <c r="J48"/>
  <c r="E43"/>
  <c r="F43"/>
  <c r="G43"/>
  <c r="H43"/>
  <c r="I43"/>
  <c r="J43"/>
  <c r="I56"/>
  <c r="I50" s="1"/>
  <c r="J56"/>
  <c r="J50" s="1"/>
  <c r="G56"/>
  <c r="G50" s="1"/>
  <c r="H56"/>
  <c r="H50" s="1"/>
  <c r="D25" i="21" s="1"/>
  <c r="D24" s="1"/>
  <c r="F37" i="18"/>
  <c r="G37"/>
  <c r="H37"/>
  <c r="I37"/>
  <c r="J37"/>
  <c r="E37"/>
  <c r="D38"/>
  <c r="D13"/>
  <c r="D12"/>
  <c r="F12"/>
  <c r="G12"/>
  <c r="H12"/>
  <c r="I12"/>
  <c r="J12"/>
  <c r="E12"/>
  <c r="A37" i="21"/>
  <c r="H30" i="24" l="1"/>
  <c r="H11"/>
  <c r="H64" s="1"/>
  <c r="J11"/>
  <c r="J64" s="1"/>
  <c r="D25"/>
  <c r="J64" i="25"/>
  <c r="D25"/>
  <c r="D56" i="18"/>
  <c r="D43" i="25"/>
  <c r="H11"/>
  <c r="D14"/>
  <c r="D11" s="1"/>
  <c r="H64"/>
  <c r="D50"/>
  <c r="E30"/>
  <c r="F64"/>
  <c r="F30" i="24"/>
  <c r="D50"/>
  <c r="E30"/>
  <c r="D43"/>
  <c r="F64"/>
  <c r="E11"/>
  <c r="E11" i="25"/>
  <c r="G11"/>
  <c r="G64" s="1"/>
  <c r="I11"/>
  <c r="D31"/>
  <c r="D37"/>
  <c r="D57"/>
  <c r="D14" i="24"/>
  <c r="D31"/>
  <c r="D37"/>
  <c r="D57"/>
  <c r="E50" i="18"/>
  <c r="D18" i="21" s="1"/>
  <c r="E17"/>
  <c r="I64" i="25"/>
  <c r="G64" i="24"/>
  <c r="I64"/>
  <c r="D11"/>
  <c r="E64" l="1"/>
  <c r="D30"/>
  <c r="D64" s="1"/>
  <c r="D30" i="25"/>
  <c r="E64"/>
  <c r="D64"/>
  <c r="D23" i="21"/>
  <c r="E35" i="18" l="1"/>
  <c r="E31" s="1"/>
  <c r="E30" s="1"/>
  <c r="F20" i="21"/>
  <c r="E20"/>
  <c r="E63" i="18"/>
  <c r="D62"/>
  <c r="D61"/>
  <c r="D60"/>
  <c r="D59" s="1"/>
  <c r="D49"/>
  <c r="D48" s="1"/>
  <c r="D47"/>
  <c r="D34"/>
  <c r="D32"/>
  <c r="D23"/>
  <c r="D22" s="1"/>
  <c r="D20"/>
  <c r="D19" s="1"/>
  <c r="E28"/>
  <c r="D10"/>
  <c r="D9"/>
  <c r="D64"/>
  <c r="F63"/>
  <c r="G63"/>
  <c r="H63"/>
  <c r="I63"/>
  <c r="J63"/>
  <c r="D63"/>
  <c r="H59"/>
  <c r="I59"/>
  <c r="D51"/>
  <c r="D45"/>
  <c r="D46"/>
  <c r="D44"/>
  <c r="D42"/>
  <c r="D41"/>
  <c r="D40"/>
  <c r="D39"/>
  <c r="D37" s="1"/>
  <c r="D36"/>
  <c r="F35"/>
  <c r="F31" s="1"/>
  <c r="F30" s="1"/>
  <c r="G35"/>
  <c r="G31" s="1"/>
  <c r="G30" s="1"/>
  <c r="H35"/>
  <c r="H31" s="1"/>
  <c r="H30" s="1"/>
  <c r="I35"/>
  <c r="I31" s="1"/>
  <c r="I30" s="1"/>
  <c r="J35"/>
  <c r="J31" s="1"/>
  <c r="J30" s="1"/>
  <c r="D33"/>
  <c r="D29"/>
  <c r="D28" s="1"/>
  <c r="F28"/>
  <c r="G28"/>
  <c r="H28"/>
  <c r="I28"/>
  <c r="J28"/>
  <c r="D27"/>
  <c r="D26"/>
  <c r="E25"/>
  <c r="F25"/>
  <c r="G25"/>
  <c r="H25"/>
  <c r="I25"/>
  <c r="J25"/>
  <c r="E17"/>
  <c r="F17"/>
  <c r="G17"/>
  <c r="H17"/>
  <c r="I17"/>
  <c r="J17"/>
  <c r="D18"/>
  <c r="D17" s="1"/>
  <c r="F14"/>
  <c r="F11" s="1"/>
  <c r="G14"/>
  <c r="H14"/>
  <c r="I14"/>
  <c r="I11" s="1"/>
  <c r="J14"/>
  <c r="J11" s="1"/>
  <c r="E14"/>
  <c r="E11" s="1"/>
  <c r="D16"/>
  <c r="D15"/>
  <c r="G11" l="1"/>
  <c r="D43"/>
  <c r="F66"/>
  <c r="H11"/>
  <c r="H66" s="1"/>
  <c r="D25"/>
  <c r="I66"/>
  <c r="G66"/>
  <c r="E66"/>
  <c r="J66"/>
  <c r="D17" i="21"/>
  <c r="D14" i="18"/>
  <c r="D11" s="1"/>
  <c r="D54"/>
  <c r="D50" s="1"/>
  <c r="D35"/>
  <c r="D31" s="1"/>
  <c r="D30" l="1"/>
  <c r="D66" s="1"/>
  <c r="D20" i="21"/>
  <c r="D16" s="1"/>
  <c r="D8" s="1"/>
  <c r="D27" l="1"/>
  <c r="D28" s="1"/>
  <c r="F16" l="1"/>
  <c r="F8" s="1"/>
  <c r="E16"/>
  <c r="E27" s="1"/>
  <c r="E28" s="1"/>
  <c r="F27" l="1"/>
  <c r="F28" s="1"/>
  <c r="E8"/>
</calcChain>
</file>

<file path=xl/sharedStrings.xml><?xml version="1.0" encoding="utf-8"?>
<sst xmlns="http://schemas.openxmlformats.org/spreadsheetml/2006/main" count="513" uniqueCount="181">
  <si>
    <t>УТВЕРЖДАЮ</t>
  </si>
  <si>
    <t>м.п.</t>
  </si>
  <si>
    <t xml:space="preserve">    КОДЫ</t>
  </si>
  <si>
    <t xml:space="preserve">         Дата</t>
  </si>
  <si>
    <t xml:space="preserve">     по ОКПО</t>
  </si>
  <si>
    <t>ИНН</t>
  </si>
  <si>
    <t>КПП</t>
  </si>
  <si>
    <t>по ОКЕИ</t>
  </si>
  <si>
    <t>Наименование показателя</t>
  </si>
  <si>
    <t>Код строки</t>
  </si>
  <si>
    <t>Код по бюджетной классификации Российской Федерации</t>
  </si>
  <si>
    <t>всего</t>
  </si>
  <si>
    <t>в том числе:</t>
  </si>
  <si>
    <t>субсидии на осуществление капитальных вложений</t>
  </si>
  <si>
    <t>поступления от оказания услуг (выполнения работ) на платной основе и от иной приносящей доход деятельности</t>
  </si>
  <si>
    <t>из них гранты</t>
  </si>
  <si>
    <t>X</t>
  </si>
  <si>
    <t>в том числе на: выплаты персоналу всего:</t>
  </si>
  <si>
    <t>социальные и иные выплаты населению, всего</t>
  </si>
  <si>
    <t>уплату налогов, сборов и иных платежей, всего</t>
  </si>
  <si>
    <t>Год начала закупки</t>
  </si>
  <si>
    <t>субсидии, предоставляемые в соответствии с абзацем вторым пункта 1 статьи 78.1.Бюджетного кодекса Российской Федерации</t>
  </si>
  <si>
    <t>(подпись)</t>
  </si>
  <si>
    <t>(расшифровка подписи)</t>
  </si>
  <si>
    <t xml:space="preserve">из них гранты </t>
  </si>
  <si>
    <t xml:space="preserve"> руб.</t>
  </si>
  <si>
    <t>Приложение №1</t>
  </si>
  <si>
    <t>х</t>
  </si>
  <si>
    <t>Х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</si>
  <si>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</si>
  <si>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</t>
  </si>
  <si>
    <t>остаток средств на начало текущего финансового года</t>
  </si>
  <si>
    <t>0001</t>
  </si>
  <si>
    <t>0002</t>
  </si>
  <si>
    <t>остаток средств на конец  финансового года</t>
  </si>
  <si>
    <t>доходы от штрафов, пеней, иных сумм принудительного изъятия, всего</t>
  </si>
  <si>
    <t>1300</t>
  </si>
  <si>
    <t>прочие доходы, всего</t>
  </si>
  <si>
    <t>1500</t>
  </si>
  <si>
    <t>в том числе: целевые субсидии</t>
  </si>
  <si>
    <t>1510</t>
  </si>
  <si>
    <t>доходы от операций с активами, всего</t>
  </si>
  <si>
    <t>1900</t>
  </si>
  <si>
    <t>прочие поступления, всего</t>
  </si>
  <si>
    <t>1980</t>
  </si>
  <si>
    <t>из них : увеличение остатков денежных средств за счет возрата дебиторской задолженности прошлых лет</t>
  </si>
  <si>
    <t>1981</t>
  </si>
  <si>
    <t>прочие выплаты персоналу, в том числе компенсационного характера</t>
  </si>
  <si>
    <t>Заведующий отделом планово-экономического учета</t>
  </si>
  <si>
    <t>Доходы всего:</t>
  </si>
  <si>
    <t>в том числе: доходы от собственности, всего</t>
  </si>
  <si>
    <t>1000</t>
  </si>
  <si>
    <t>доходы от оказания услуг, работ, компенсации затрат учреждений, всего</t>
  </si>
  <si>
    <t>1200</t>
  </si>
  <si>
    <t>130</t>
  </si>
  <si>
    <t>1210</t>
  </si>
  <si>
    <t>140</t>
  </si>
  <si>
    <t>1310</t>
  </si>
  <si>
    <t>1400</t>
  </si>
  <si>
    <t>безвозмездные денежные поступления, всего</t>
  </si>
  <si>
    <t>150</t>
  </si>
  <si>
    <t>510</t>
  </si>
  <si>
    <t>180</t>
  </si>
  <si>
    <t>Расходы, всего:</t>
  </si>
  <si>
    <t xml:space="preserve">в том числе: оплата труда </t>
  </si>
  <si>
    <t>111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</si>
  <si>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</si>
  <si>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учреждений,всего</t>
  </si>
  <si>
    <t>119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</si>
  <si>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</si>
  <si>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</si>
  <si>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340</t>
  </si>
  <si>
    <t>850</t>
  </si>
  <si>
    <t>из них: налог  на имущество организаций и земельный налог</t>
  </si>
  <si>
    <t>851</t>
  </si>
  <si>
    <t>852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</si>
  <si>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</si>
  <si>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уплата штрафов (в том числе административных), пеней, иных платежей</t>
  </si>
  <si>
    <t>853</t>
  </si>
  <si>
    <t>прочие выплаты (кроме выплат на закупку товаров,работ,услуг)</t>
  </si>
  <si>
    <t>исполнение судебных актов Российской Федерации и мировых соглашений по возмещению вреда,причененного в результате деятельности учреждения</t>
  </si>
  <si>
    <t>831</t>
  </si>
  <si>
    <t>расходы на закупку товаров, работ, услуг всего</t>
  </si>
  <si>
    <t>в том числе: закупку товаров,работ,услуг в целях капитального ремонта государственного (муниципального) имущества</t>
  </si>
  <si>
    <t>243</t>
  </si>
  <si>
    <t>244</t>
  </si>
  <si>
    <t>капитальные вложения в объекты государственной (муниципальной) собственности, всего</t>
  </si>
  <si>
    <t>в том числе: приобретение объектов недвижимого имущества государственными (муниципальными) учреждениями</t>
  </si>
  <si>
    <t>Выплаты, уменьшающие доход, всего</t>
  </si>
  <si>
    <t>в том числе: налог на прибыль</t>
  </si>
  <si>
    <t>налог на добавленную стоимость</t>
  </si>
  <si>
    <t>прочие налоги, уменьшающие доход</t>
  </si>
  <si>
    <t>Прочие выплаты, всего</t>
  </si>
  <si>
    <t>из них: возврат в бюджет средств субсидии</t>
  </si>
  <si>
    <t>за пределами планового периода</t>
  </si>
  <si>
    <t>Выплаты на закупку товаров, работ, услуг всего:</t>
  </si>
  <si>
    <t>в том числе: в соответствии с Федеральным законом № 44-ФЗ</t>
  </si>
  <si>
    <t xml:space="preserve">за счет субсидий, предоставляемых в соответствии с абзацем вторым пункта 1 ст.78.1 Бюджетного кодекса Российской Федерации </t>
  </si>
  <si>
    <t>за счет субсидий, предоставляемых на осуществление капитальных вложений</t>
  </si>
  <si>
    <t>за счет прочих источников финансового обеспечения</t>
  </si>
  <si>
    <t>Итого по контрактам, планируемым к заключению в соответствующем финансовом году в соответствии с Федеральным законом № 44-ФЗ ,по соответствующему году закупки</t>
  </si>
  <si>
    <t>в том числе по году начала закупки:</t>
  </si>
  <si>
    <t>Руководитель учреждения</t>
  </si>
  <si>
    <t>Главный бухгалтер</t>
  </si>
  <si>
    <t>Исполнитель</t>
  </si>
  <si>
    <t>1100</t>
  </si>
  <si>
    <t>120</t>
  </si>
  <si>
    <t>1110</t>
  </si>
  <si>
    <t>1410</t>
  </si>
  <si>
    <t>1910</t>
  </si>
  <si>
    <t>300</t>
  </si>
  <si>
    <t>1920</t>
  </si>
  <si>
    <t>в том числе:  от реализации основных средств</t>
  </si>
  <si>
    <t>от реализации материальных запасов</t>
  </si>
  <si>
    <t>410</t>
  </si>
  <si>
    <t>440</t>
  </si>
  <si>
    <t>400</t>
  </si>
  <si>
    <t>Раздел 2. Сведения по выплатам на закупки товаров,работ,услуг</t>
  </si>
  <si>
    <t xml:space="preserve">Сумма  </t>
  </si>
  <si>
    <t>в том числе:по контрактам (договорам), заключенным до начала текущего финансового года без применения норм Федерального закона от 05 апреля 2013 г. № 44-ФЗ и Федерального закона от 18 июля 2011г. № 223-ФЗ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</si>
  <si>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от 18 июля 2011г. № 223-ФЗ</t>
  </si>
  <si>
    <t>в том числе: в соответствии с Федеральным законом № 223-ФЗ</t>
  </si>
  <si>
    <t>Итого по контрактам, планируемым к заключению в соответствующем финансовом году в соответствии с Федеральным законом № 223-ФЗ ,по соответствующему году закупки</t>
  </si>
  <si>
    <t>(наименование должностного лица, утверждающего документ)</t>
  </si>
  <si>
    <t xml:space="preserve">Учреждение </t>
  </si>
  <si>
    <t>Глава по БК</t>
  </si>
  <si>
    <t>по Сводному реестру</t>
  </si>
  <si>
    <r>
      <t>субсидия на финансовое обеспечение выполнения государственного (</t>
    </r>
    <r>
      <rPr>
        <b/>
        <u/>
        <sz val="10"/>
        <color theme="1"/>
        <rFont val="Calibri"/>
        <family val="2"/>
        <charset val="204"/>
        <scheme val="minor"/>
      </rPr>
      <t>муниципального</t>
    </r>
    <r>
      <rPr>
        <b/>
        <sz val="10"/>
        <color theme="1"/>
        <rFont val="Calibri"/>
        <family val="2"/>
        <charset val="204"/>
        <scheme val="minor"/>
      </rPr>
      <t>) задания</t>
    </r>
  </si>
  <si>
    <t>проверка</t>
  </si>
  <si>
    <t>по контрактам (договорам),планируемым к заключению в соответствующем финансовом году с учетом требований Федерального закона № 44-ФЗ и Федерального закона от 18 июля 2011г. № 223-ФЗ</t>
  </si>
  <si>
    <t>в том числе: субсидии на финансовое обеспечение выполнения муниципального задания за счет средств бюджета публично-правового образования, создавшего учреждение</t>
  </si>
  <si>
    <t>Управление образования Администрации Красногварейского района Республики Крым</t>
  </si>
  <si>
    <t>Орган, осуществляющий функции и полномочия учредителя</t>
  </si>
  <si>
    <t>Единица измерения</t>
  </si>
  <si>
    <t>в том числе: выплаты на оплату труда</t>
  </si>
  <si>
    <t>КФО 4</t>
  </si>
  <si>
    <t>КФО 5</t>
  </si>
  <si>
    <r>
      <t>к Порядку составления и утверждения плана финансово- хозяйственной деятельности муниципальных бюджетных  образовательных учреждений Красногвардейского района Республики Крым, утвержденному приказом                                                                № 482 от "</t>
    </r>
    <r>
      <rPr>
        <u/>
        <sz val="10"/>
        <color theme="1"/>
        <rFont val="Calibri"/>
        <family val="2"/>
        <charset val="204"/>
        <scheme val="minor"/>
      </rPr>
      <t>23</t>
    </r>
    <r>
      <rPr>
        <sz val="10"/>
        <color theme="1"/>
        <rFont val="Calibri"/>
        <family val="2"/>
        <charset val="204"/>
        <scheme val="minor"/>
      </rPr>
      <t xml:space="preserve">" </t>
    </r>
    <r>
      <rPr>
        <u/>
        <sz val="10"/>
        <color theme="1"/>
        <rFont val="Calibri"/>
        <family val="2"/>
        <charset val="204"/>
        <scheme val="minor"/>
      </rPr>
      <t>декабря</t>
    </r>
    <r>
      <rPr>
        <sz val="10"/>
        <color theme="1"/>
        <rFont val="Calibri"/>
        <family val="2"/>
        <charset val="204"/>
        <scheme val="minor"/>
      </rPr>
      <t xml:space="preserve"> 20</t>
    </r>
    <r>
      <rPr>
        <u/>
        <sz val="10"/>
        <color theme="1"/>
        <rFont val="Calibri"/>
        <family val="2"/>
        <charset val="204"/>
        <scheme val="minor"/>
      </rPr>
      <t>19</t>
    </r>
    <r>
      <rPr>
        <sz val="10"/>
        <color theme="1"/>
        <rFont val="Calibri"/>
        <family val="2"/>
        <charset val="204"/>
        <scheme val="minor"/>
      </rPr>
      <t>г.</t>
    </r>
  </si>
  <si>
    <t>О.В. Болотова</t>
  </si>
  <si>
    <t>в том числе: арендная плата</t>
  </si>
  <si>
    <t>1230</t>
  </si>
  <si>
    <t>КФО 2</t>
  </si>
  <si>
    <t>в том числе: штрафы, пени</t>
  </si>
  <si>
    <t>пособия, компенсации и иные социальные выплаты гражданам, кроме публичных нормативных обязательств</t>
  </si>
  <si>
    <t>из них: социальные выплаты гражданам,кроме публичных нормативных обязательств</t>
  </si>
  <si>
    <t>320</t>
  </si>
  <si>
    <t>247</t>
  </si>
  <si>
    <t>строительство (реконструкция) обьектов недвижимого имущества государственными (муниципальными) учреждениями</t>
  </si>
  <si>
    <t xml:space="preserve">                                                                                       Раздел 1. Поступления и выплаты</t>
  </si>
  <si>
    <t>прочую закупку товаров,работ, услуг</t>
  </si>
  <si>
    <t>на 2023 год</t>
  </si>
  <si>
    <t>Объем финансового обеспечения на 2023 год, руб. (с точностью до двух знаков после запятой - 0,00)</t>
  </si>
  <si>
    <t xml:space="preserve"> за поступления от оказания услуг (выполнения работ) на платной основе и от иной приносящей доход деятельности</t>
  </si>
  <si>
    <t>Л.А. Тарасенко</t>
  </si>
  <si>
    <t>в том числе с Федеральным законом №44-ФЗ</t>
  </si>
  <si>
    <t>из них: за счет субсидий,предоставляемых на финансовое обеспечение выполнения государственного (муниципального)задания</t>
  </si>
  <si>
    <t>в том числе: за счет субсидий,предоставляемых на финансовое обеспечение выполнения государственного (муниципального) задания</t>
  </si>
  <si>
    <t>по контрактам (договорам),заключенным до начала текущего финансового года с учетом требований Федерального закона № 44-ФЗ и Федерального закона от 18 июля 2011г. № 223-ФЗ</t>
  </si>
  <si>
    <t>1420</t>
  </si>
  <si>
    <t xml:space="preserve"> закупка энергетических ресурсов</t>
  </si>
  <si>
    <t xml:space="preserve">в том числе: </t>
  </si>
  <si>
    <t xml:space="preserve">закупка энергетических ресурсов </t>
  </si>
  <si>
    <t>Директор МБОУ "Найдёновская школа"</t>
  </si>
  <si>
    <t>Красногвардейского района РК</t>
  </si>
  <si>
    <t>Л.В.Колоколова</t>
  </si>
  <si>
    <t>00799954</t>
  </si>
  <si>
    <t>Муниципальное бюджетное общеобразовательное учреждение "Найдёновская школа", Красногвардейского района Республики Крым</t>
  </si>
  <si>
    <t>Объем финансового обеспечения на 2024 год, руб. (с точностью до двух знаков после запятой - 0,00)</t>
  </si>
  <si>
    <t>на 2024 год</t>
  </si>
  <si>
    <t>А.А.Османова</t>
  </si>
  <si>
    <t>План финансово-хозяйственной деятельности на 2023 г.                                                                                      и плановый период 2024 и 2025 годов</t>
  </si>
  <si>
    <t>на 2025 год</t>
  </si>
  <si>
    <t>Объем финансового обеспечения на 2025 год, руб. (с точностью до двух знаков после запятой - 0,00)</t>
  </si>
  <si>
    <t>+</t>
  </si>
  <si>
    <t>на 2023 г. текущий финансовый год</t>
  </si>
  <si>
    <t>на 2024 г. (первый год планового периода)</t>
  </si>
  <si>
    <t>на 2025 г. (второй год планового периода)</t>
  </si>
  <si>
    <t>прочую закупку товаров,работ,  услуг в рамках национального проекта</t>
  </si>
  <si>
    <t>КБК: 9100702013Е250980</t>
  </si>
  <si>
    <r>
      <t>от "09" марта</t>
    </r>
    <r>
      <rPr>
        <u/>
        <sz val="16"/>
        <color theme="1"/>
        <rFont val="Times New Roman"/>
        <family val="1"/>
        <charset val="204"/>
      </rPr>
      <t xml:space="preserve"> 2023 г.</t>
    </r>
  </si>
  <si>
    <t>"09" марта 2023 г.</t>
  </si>
</sst>
</file>

<file path=xl/styles.xml><?xml version="1.0" encoding="utf-8"?>
<styleSheet xmlns="http://schemas.openxmlformats.org/spreadsheetml/2006/main">
  <fonts count="34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6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u/>
      <sz val="16"/>
      <color theme="1"/>
      <name val="Times New Roman"/>
      <family val="1"/>
      <charset val="204"/>
    </font>
    <font>
      <u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26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7" fillId="0" borderId="0" xfId="0" applyFont="1"/>
    <xf numFmtId="0" fontId="4" fillId="0" borderId="0" xfId="0" applyFont="1" applyAlignment="1">
      <alignment horizontal="center" vertical="top"/>
    </xf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0" fontId="2" fillId="0" borderId="0" xfId="0" applyFont="1" applyAlignment="1">
      <alignment horizontal="right"/>
    </xf>
    <xf numFmtId="4" fontId="0" fillId="0" borderId="0" xfId="0" applyNumberFormat="1"/>
    <xf numFmtId="0" fontId="0" fillId="3" borderId="0" xfId="0" applyFill="1"/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0" fillId="0" borderId="0" xfId="0"/>
    <xf numFmtId="0" fontId="6" fillId="0" borderId="0" xfId="0" applyFont="1" applyBorder="1" applyAlignment="1">
      <alignment horizontal="center"/>
    </xf>
    <xf numFmtId="0" fontId="0" fillId="5" borderId="0" xfId="0" applyFill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vertical="top"/>
    </xf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13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7" fillId="0" borderId="0" xfId="0" applyFont="1" applyAlignment="1">
      <alignment horizontal="right" wrapText="1"/>
    </xf>
    <xf numFmtId="0" fontId="18" fillId="0" borderId="0" xfId="0" applyFont="1"/>
    <xf numFmtId="0" fontId="18" fillId="0" borderId="1" xfId="0" applyFont="1" applyBorder="1"/>
    <xf numFmtId="0" fontId="18" fillId="0" borderId="0" xfId="0" applyFont="1" applyBorder="1" applyAlignment="1">
      <alignment wrapText="1"/>
    </xf>
    <xf numFmtId="0" fontId="18" fillId="0" borderId="0" xfId="0" applyFont="1" applyBorder="1" applyAlignment="1">
      <alignment horizontal="center"/>
    </xf>
    <xf numFmtId="0" fontId="21" fillId="0" borderId="0" xfId="0" applyFont="1" applyAlignment="1">
      <alignment horizontal="center" vertical="center"/>
    </xf>
    <xf numFmtId="0" fontId="16" fillId="0" borderId="2" xfId="0" applyFont="1" applyBorder="1"/>
    <xf numFmtId="0" fontId="16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18" fillId="0" borderId="0" xfId="0" applyFont="1" applyAlignment="1">
      <alignment horizontal="right" wrapText="1"/>
    </xf>
    <xf numFmtId="0" fontId="18" fillId="0" borderId="0" xfId="0" applyFont="1" applyAlignment="1">
      <alignment horizontal="right"/>
    </xf>
    <xf numFmtId="0" fontId="19" fillId="0" borderId="0" xfId="0" applyFont="1" applyAlignment="1">
      <alignment horizontal="right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" fontId="13" fillId="4" borderId="2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Border="1" applyAlignment="1">
      <alignment horizontal="center" vertical="center" wrapText="1"/>
    </xf>
    <xf numFmtId="4" fontId="13" fillId="0" borderId="2" xfId="0" applyNumberFormat="1" applyFont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 wrapText="1"/>
    </xf>
    <xf numFmtId="4" fontId="13" fillId="3" borderId="2" xfId="0" applyNumberFormat="1" applyFont="1" applyFill="1" applyBorder="1" applyAlignment="1">
      <alignment horizontal="center" vertical="center" wrapText="1"/>
    </xf>
    <xf numFmtId="4" fontId="13" fillId="3" borderId="2" xfId="0" applyNumberFormat="1" applyFont="1" applyFill="1" applyBorder="1" applyAlignment="1">
      <alignment horizontal="center" vertical="center"/>
    </xf>
    <xf numFmtId="49" fontId="13" fillId="6" borderId="2" xfId="0" applyNumberFormat="1" applyFont="1" applyFill="1" applyBorder="1" applyAlignment="1">
      <alignment horizontal="center" vertical="center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12" fillId="2" borderId="2" xfId="0" applyNumberFormat="1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center" vertical="center" wrapText="1"/>
    </xf>
    <xf numFmtId="49" fontId="13" fillId="6" borderId="4" xfId="0" applyNumberFormat="1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vertical="center" wrapText="1"/>
    </xf>
    <xf numFmtId="0" fontId="13" fillId="7" borderId="2" xfId="0" applyFont="1" applyFill="1" applyBorder="1" applyAlignment="1">
      <alignment horizontal="center" vertical="center" wrapText="1"/>
    </xf>
    <xf numFmtId="49" fontId="13" fillId="7" borderId="2" xfId="0" applyNumberFormat="1" applyFont="1" applyFill="1" applyBorder="1" applyAlignment="1">
      <alignment horizontal="center" vertical="center" wrapText="1"/>
    </xf>
    <xf numFmtId="4" fontId="13" fillId="7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vertical="center" wrapText="1"/>
    </xf>
    <xf numFmtId="4" fontId="13" fillId="0" borderId="2" xfId="0" applyNumberFormat="1" applyFont="1" applyFill="1" applyBorder="1" applyAlignment="1">
      <alignment vertical="center"/>
    </xf>
    <xf numFmtId="0" fontId="13" fillId="0" borderId="3" xfId="0" applyFont="1" applyFill="1" applyBorder="1" applyAlignment="1">
      <alignment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vertical="center" wrapText="1"/>
    </xf>
    <xf numFmtId="0" fontId="17" fillId="6" borderId="2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3" fillId="0" borderId="0" xfId="0" applyFont="1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justify" vertical="center"/>
    </xf>
    <xf numFmtId="0" fontId="5" fillId="0" borderId="0" xfId="0" applyFont="1" applyAlignment="1">
      <alignment horizontal="left"/>
    </xf>
    <xf numFmtId="4" fontId="5" fillId="0" borderId="0" xfId="0" applyNumberFormat="1" applyFont="1" applyAlignment="1">
      <alignment horizontal="left"/>
    </xf>
    <xf numFmtId="49" fontId="13" fillId="7" borderId="4" xfId="0" applyNumberFormat="1" applyFont="1" applyFill="1" applyBorder="1" applyAlignment="1">
      <alignment horizontal="center" vertical="center" wrapText="1"/>
    </xf>
    <xf numFmtId="4" fontId="26" fillId="7" borderId="2" xfId="0" applyNumberFormat="1" applyFont="1" applyFill="1" applyBorder="1" applyAlignment="1">
      <alignment horizontal="center" vertical="center" wrapText="1"/>
    </xf>
    <xf numFmtId="4" fontId="13" fillId="7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14" fontId="16" fillId="0" borderId="2" xfId="0" applyNumberFormat="1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2" xfId="0" applyFont="1" applyFill="1" applyBorder="1" applyAlignment="1">
      <alignment horizontal="center"/>
    </xf>
    <xf numFmtId="49" fontId="16" fillId="0" borderId="2" xfId="0" applyNumberFormat="1" applyFont="1" applyFill="1" applyBorder="1" applyAlignment="1">
      <alignment horizontal="center" vertical="center"/>
    </xf>
    <xf numFmtId="0" fontId="0" fillId="0" borderId="0" xfId="0"/>
    <xf numFmtId="0" fontId="23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vertical="top"/>
    </xf>
    <xf numFmtId="0" fontId="12" fillId="2" borderId="2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ont="1"/>
    <xf numFmtId="0" fontId="23" fillId="0" borderId="0" xfId="0" applyFont="1" applyAlignment="1">
      <alignment horizontal="center" vertical="center"/>
    </xf>
    <xf numFmtId="0" fontId="32" fillId="3" borderId="0" xfId="0" applyFont="1" applyFill="1" applyAlignment="1">
      <alignment vertical="center"/>
    </xf>
    <xf numFmtId="4" fontId="13" fillId="2" borderId="2" xfId="0" applyNumberFormat="1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vertical="center" wrapText="1"/>
    </xf>
    <xf numFmtId="0" fontId="11" fillId="6" borderId="4" xfId="0" applyFont="1" applyFill="1" applyBorder="1" applyAlignment="1">
      <alignment horizontal="left" vertical="center" wrapText="1"/>
    </xf>
    <xf numFmtId="0" fontId="12" fillId="6" borderId="2" xfId="0" applyFont="1" applyFill="1" applyBorder="1" applyAlignment="1">
      <alignment horizontal="center" vertical="center" wrapText="1"/>
    </xf>
    <xf numFmtId="4" fontId="12" fillId="6" borderId="2" xfId="0" applyNumberFormat="1" applyFont="1" applyFill="1" applyBorder="1" applyAlignment="1">
      <alignment horizontal="center" vertical="center" wrapText="1"/>
    </xf>
    <xf numFmtId="0" fontId="0" fillId="6" borderId="0" xfId="0" applyFill="1"/>
    <xf numFmtId="0" fontId="11" fillId="6" borderId="3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0" fillId="0" borderId="0" xfId="0"/>
    <xf numFmtId="0" fontId="0" fillId="0" borderId="2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4" fontId="0" fillId="0" borderId="2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wrapText="1"/>
    </xf>
    <xf numFmtId="0" fontId="0" fillId="0" borderId="2" xfId="0" applyFont="1" applyBorder="1" applyAlignment="1">
      <alignment horizontal="center" wrapText="1"/>
    </xf>
    <xf numFmtId="4" fontId="0" fillId="0" borderId="2" xfId="0" applyNumberFormat="1" applyFont="1" applyBorder="1" applyAlignment="1">
      <alignment vertical="center" wrapText="1"/>
    </xf>
    <xf numFmtId="4" fontId="0" fillId="0" borderId="2" xfId="0" applyNumberFormat="1" applyFont="1" applyBorder="1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0" xfId="0"/>
    <xf numFmtId="0" fontId="14" fillId="2" borderId="2" xfId="0" applyFont="1" applyFill="1" applyBorder="1" applyAlignment="1">
      <alignment horizontal="center" vertical="center" wrapText="1"/>
    </xf>
    <xf numFmtId="0" fontId="0" fillId="0" borderId="0" xfId="0"/>
    <xf numFmtId="4" fontId="14" fillId="2" borderId="2" xfId="0" applyNumberFormat="1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vertical="center" wrapText="1"/>
    </xf>
    <xf numFmtId="0" fontId="14" fillId="8" borderId="2" xfId="0" applyFont="1" applyFill="1" applyBorder="1" applyAlignment="1">
      <alignment horizontal="center" vertical="center" wrapText="1"/>
    </xf>
    <xf numFmtId="4" fontId="14" fillId="8" borderId="2" xfId="0" applyNumberFormat="1" applyFont="1" applyFill="1" applyBorder="1" applyAlignment="1">
      <alignment horizontal="center" vertical="center" wrapText="1"/>
    </xf>
    <xf numFmtId="0" fontId="15" fillId="8" borderId="0" xfId="0" applyFont="1" applyFill="1"/>
    <xf numFmtId="0" fontId="23" fillId="2" borderId="2" xfId="0" applyFont="1" applyFill="1" applyBorder="1" applyAlignment="1">
      <alignment vertical="center" wrapText="1"/>
    </xf>
    <xf numFmtId="0" fontId="14" fillId="7" borderId="2" xfId="0" applyFont="1" applyFill="1" applyBorder="1" applyAlignment="1">
      <alignment vertical="center" wrapText="1"/>
    </xf>
    <xf numFmtId="0" fontId="14" fillId="7" borderId="2" xfId="0" applyFont="1" applyFill="1" applyBorder="1" applyAlignment="1">
      <alignment horizontal="center" vertical="center" wrapText="1"/>
    </xf>
    <xf numFmtId="4" fontId="14" fillId="7" borderId="2" xfId="0" applyNumberFormat="1" applyFont="1" applyFill="1" applyBorder="1" applyAlignment="1">
      <alignment horizontal="center" vertical="center" wrapText="1"/>
    </xf>
    <xf numFmtId="0" fontId="14" fillId="7" borderId="2" xfId="0" applyFont="1" applyFill="1" applyBorder="1" applyAlignment="1">
      <alignment wrapText="1"/>
    </xf>
    <xf numFmtId="0" fontId="14" fillId="6" borderId="2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4" fillId="6" borderId="2" xfId="0" applyNumberFormat="1" applyFont="1" applyFill="1" applyBorder="1" applyAlignment="1">
      <alignment horizontal="center" vertical="center" wrapText="1"/>
    </xf>
    <xf numFmtId="4" fontId="14" fillId="6" borderId="2" xfId="0" applyNumberFormat="1" applyFont="1" applyFill="1" applyBorder="1" applyAlignment="1">
      <alignment wrapText="1"/>
    </xf>
    <xf numFmtId="0" fontId="14" fillId="0" borderId="0" xfId="0" applyFont="1"/>
    <xf numFmtId="0" fontId="14" fillId="6" borderId="2" xfId="0" applyFont="1" applyFill="1" applyBorder="1" applyAlignment="1">
      <alignment wrapText="1"/>
    </xf>
    <xf numFmtId="0" fontId="15" fillId="7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  <xf numFmtId="4" fontId="15" fillId="0" borderId="2" xfId="0" applyNumberFormat="1" applyFont="1" applyBorder="1" applyAlignment="1">
      <alignment wrapText="1"/>
    </xf>
    <xf numFmtId="0" fontId="15" fillId="0" borderId="2" xfId="0" applyFont="1" applyBorder="1" applyAlignment="1">
      <alignment wrapText="1"/>
    </xf>
    <xf numFmtId="0" fontId="14" fillId="0" borderId="0" xfId="0" applyFont="1" applyBorder="1" applyAlignment="1">
      <alignment horizont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0" fontId="14" fillId="0" borderId="5" xfId="0" applyFont="1" applyBorder="1" applyAlignment="1">
      <alignment horizontal="center" wrapText="1"/>
    </xf>
    <xf numFmtId="0" fontId="15" fillId="0" borderId="0" xfId="0" applyFont="1" applyBorder="1"/>
    <xf numFmtId="0" fontId="14" fillId="0" borderId="0" xfId="0" applyFont="1" applyBorder="1" applyAlignment="1">
      <alignment horizontal="center" vertical="center" wrapText="1"/>
    </xf>
    <xf numFmtId="4" fontId="0" fillId="3" borderId="2" xfId="0" applyNumberFormat="1" applyFont="1" applyFill="1" applyBorder="1" applyAlignment="1">
      <alignment horizontal="center" vertical="center" wrapText="1"/>
    </xf>
    <xf numFmtId="0" fontId="0" fillId="0" borderId="0" xfId="0"/>
    <xf numFmtId="0" fontId="14" fillId="2" borderId="2" xfId="0" applyFont="1" applyFill="1" applyBorder="1" applyAlignment="1">
      <alignment horizontal="center" vertical="center" wrapText="1"/>
    </xf>
    <xf numFmtId="0" fontId="0" fillId="0" borderId="0" xfId="0"/>
    <xf numFmtId="0" fontId="12" fillId="7" borderId="2" xfId="0" applyFont="1" applyFill="1" applyBorder="1" applyAlignment="1">
      <alignment vertical="center" wrapText="1"/>
    </xf>
    <xf numFmtId="4" fontId="13" fillId="9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/>
    <xf numFmtId="0" fontId="31" fillId="0" borderId="0" xfId="0" applyFont="1" applyAlignment="1">
      <alignment horizontal="center"/>
    </xf>
    <xf numFmtId="0" fontId="19" fillId="0" borderId="1" xfId="0" applyFont="1" applyBorder="1" applyAlignment="1">
      <alignment horizontal="center"/>
    </xf>
    <xf numFmtId="0" fontId="1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3" fillId="0" borderId="0" xfId="0" applyFont="1" applyAlignment="1">
      <alignment horizontal="right" vertical="center" wrapText="1"/>
    </xf>
    <xf numFmtId="0" fontId="18" fillId="0" borderId="6" xfId="0" applyFont="1" applyBorder="1" applyAlignment="1">
      <alignment horizontal="center"/>
    </xf>
    <xf numFmtId="0" fontId="16" fillId="0" borderId="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30" fillId="0" borderId="0" xfId="0" applyFont="1"/>
    <xf numFmtId="0" fontId="2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6" fillId="0" borderId="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8" fillId="0" borderId="9" xfId="0" applyFont="1" applyBorder="1" applyAlignment="1">
      <alignment horizontal="right" vertical="center" wrapText="1"/>
    </xf>
    <xf numFmtId="0" fontId="27" fillId="0" borderId="0" xfId="0" applyFont="1" applyAlignment="1">
      <alignment horizont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0" fillId="0" borderId="0" xfId="0"/>
    <xf numFmtId="0" fontId="0" fillId="0" borderId="0" xfId="0" applyFont="1"/>
    <xf numFmtId="0" fontId="23" fillId="0" borderId="0" xfId="0" applyFont="1" applyAlignment="1">
      <alignment vertical="center"/>
    </xf>
    <xf numFmtId="0" fontId="9" fillId="0" borderId="1" xfId="0" applyNumberFormat="1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2" xfId="0" applyNumberFormat="1" applyFont="1" applyFill="1" applyBorder="1" applyAlignment="1">
      <alignment horizontal="center" vertical="center" wrapText="1"/>
    </xf>
    <xf numFmtId="0" fontId="25" fillId="2" borderId="2" xfId="1" applyFont="1" applyFill="1" applyBorder="1" applyAlignment="1" applyProtection="1">
      <alignment horizontal="center" vertical="center" wrapText="1"/>
    </xf>
    <xf numFmtId="0" fontId="15" fillId="0" borderId="6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33" fillId="0" borderId="0" xfId="0" applyFont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4" fontId="0" fillId="0" borderId="3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wrapText="1"/>
    </xf>
    <xf numFmtId="4" fontId="0" fillId="0" borderId="3" xfId="0" applyNumberFormat="1" applyFont="1" applyBorder="1" applyAlignment="1">
      <alignment horizontal="center" wrapText="1"/>
    </xf>
    <xf numFmtId="4" fontId="0" fillId="0" borderId="10" xfId="0" applyNumberFormat="1" applyFont="1" applyBorder="1" applyAlignment="1">
      <alignment horizontal="center" wrapText="1"/>
    </xf>
    <xf numFmtId="0" fontId="0" fillId="0" borderId="4" xfId="0" applyFont="1" applyBorder="1" applyAlignment="1">
      <alignment wrapText="1"/>
    </xf>
    <xf numFmtId="0" fontId="0" fillId="0" borderId="10" xfId="0" applyFont="1" applyBorder="1" applyAlignment="1">
      <alignment wrapText="1"/>
    </xf>
    <xf numFmtId="0" fontId="0" fillId="0" borderId="3" xfId="0" applyFont="1" applyBorder="1" applyAlignment="1">
      <alignment wrapText="1"/>
    </xf>
    <xf numFmtId="4" fontId="0" fillId="7" borderId="2" xfId="0" applyNumberFormat="1" applyFont="1" applyFill="1" applyBorder="1" applyAlignment="1">
      <alignment horizontal="center" vertical="center" wrapText="1"/>
    </xf>
    <xf numFmtId="4" fontId="0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8"/>
  <sheetViews>
    <sheetView tabSelected="1" view="pageBreakPreview" topLeftCell="A7" zoomScale="90" zoomScaleSheetLayoutView="90" workbookViewId="0">
      <selection activeCell="K25" sqref="K25"/>
    </sheetView>
  </sheetViews>
  <sheetFormatPr defaultRowHeight="15"/>
  <cols>
    <col min="1" max="1" width="5.42578125" customWidth="1"/>
    <col min="2" max="2" width="17.7109375" customWidth="1"/>
    <col min="6" max="6" width="7.5703125" customWidth="1"/>
    <col min="7" max="7" width="11.85546875" customWidth="1"/>
    <col min="9" max="9" width="7.140625" customWidth="1"/>
    <col min="10" max="10" width="12" customWidth="1"/>
    <col min="11" max="11" width="17.140625" customWidth="1"/>
  </cols>
  <sheetData>
    <row r="1" spans="1:12" s="6" customFormat="1" ht="15" customHeight="1">
      <c r="F1" s="167" t="s">
        <v>26</v>
      </c>
      <c r="G1" s="167"/>
      <c r="H1" s="167"/>
      <c r="I1" s="167"/>
      <c r="J1" s="167"/>
      <c r="K1" s="167"/>
      <c r="L1" s="28"/>
    </row>
    <row r="2" spans="1:12" s="6" customFormat="1" ht="72.75" customHeight="1">
      <c r="F2" s="25"/>
      <c r="G2" s="170" t="s">
        <v>137</v>
      </c>
      <c r="H2" s="170"/>
      <c r="I2" s="170"/>
      <c r="J2" s="170"/>
      <c r="K2" s="170"/>
      <c r="L2" s="28"/>
    </row>
    <row r="3" spans="1:12" s="6" customFormat="1" ht="14.25" customHeight="1">
      <c r="F3" s="28"/>
      <c r="G3" s="29"/>
      <c r="H3" s="29"/>
      <c r="I3" s="29"/>
      <c r="J3" s="29"/>
      <c r="K3" s="29"/>
      <c r="L3" s="28"/>
    </row>
    <row r="4" spans="1:12" s="6" customFormat="1" ht="14.25" customHeight="1">
      <c r="F4" s="28"/>
      <c r="G4" s="29"/>
      <c r="H4" s="29"/>
      <c r="I4" s="29"/>
      <c r="J4" s="29"/>
      <c r="K4" s="29"/>
      <c r="L4" s="28"/>
    </row>
    <row r="5" spans="1:12" ht="16.5">
      <c r="A5" s="1"/>
      <c r="B5" s="1"/>
      <c r="C5" s="1"/>
      <c r="D5" s="1"/>
      <c r="E5" s="1"/>
      <c r="F5" s="30"/>
      <c r="G5" s="165" t="s">
        <v>0</v>
      </c>
      <c r="H5" s="165"/>
      <c r="I5" s="165"/>
      <c r="J5" s="165"/>
      <c r="K5" s="165"/>
      <c r="L5" s="28"/>
    </row>
    <row r="6" spans="1:12" ht="15.75">
      <c r="A6" s="1"/>
      <c r="B6" s="1"/>
      <c r="C6" s="1"/>
      <c r="D6" s="1"/>
      <c r="E6" s="1"/>
      <c r="F6" s="30"/>
      <c r="G6" s="173" t="s">
        <v>162</v>
      </c>
      <c r="H6" s="173"/>
      <c r="I6" s="173"/>
      <c r="J6" s="173"/>
      <c r="K6" s="173"/>
      <c r="L6" s="28"/>
    </row>
    <row r="7" spans="1:12" ht="15.75">
      <c r="A7" s="1"/>
      <c r="B7" s="1"/>
      <c r="C7" s="1"/>
      <c r="D7" s="1"/>
      <c r="E7" s="1"/>
      <c r="F7" s="30"/>
      <c r="G7" s="174" t="s">
        <v>163</v>
      </c>
      <c r="H7" s="174"/>
      <c r="I7" s="174"/>
      <c r="J7" s="174"/>
      <c r="K7" s="174"/>
      <c r="L7" s="28"/>
    </row>
    <row r="8" spans="1:12" s="6" customFormat="1" ht="15.75">
      <c r="A8" s="8"/>
      <c r="B8" s="8"/>
      <c r="C8" s="8"/>
      <c r="D8" s="8"/>
      <c r="E8" s="8"/>
      <c r="F8" s="30"/>
      <c r="G8" s="175" t="s">
        <v>123</v>
      </c>
      <c r="H8" s="175"/>
      <c r="I8" s="175"/>
      <c r="J8" s="175"/>
      <c r="K8" s="175"/>
      <c r="L8" s="28"/>
    </row>
    <row r="9" spans="1:12" ht="17.25" customHeight="1">
      <c r="A9" s="1"/>
      <c r="B9" s="1"/>
      <c r="C9" s="1"/>
      <c r="D9" s="1"/>
      <c r="E9" s="1"/>
      <c r="F9" s="30"/>
      <c r="G9" s="31"/>
      <c r="H9" s="31"/>
      <c r="I9" s="32"/>
      <c r="J9" s="166" t="s">
        <v>164</v>
      </c>
      <c r="K9" s="166"/>
      <c r="L9" s="28"/>
    </row>
    <row r="10" spans="1:12" s="7" customFormat="1" ht="15.75">
      <c r="A10" s="8"/>
      <c r="B10" s="8"/>
      <c r="C10" s="8"/>
      <c r="D10" s="8"/>
      <c r="E10" s="8"/>
      <c r="F10" s="30"/>
      <c r="G10" s="171" t="s">
        <v>22</v>
      </c>
      <c r="H10" s="171"/>
      <c r="I10" s="33" t="s">
        <v>1</v>
      </c>
      <c r="J10" s="171" t="s">
        <v>23</v>
      </c>
      <c r="K10" s="171"/>
      <c r="L10" s="28"/>
    </row>
    <row r="11" spans="1:12" ht="15.75">
      <c r="A11" s="1"/>
      <c r="B11" s="1"/>
      <c r="C11" s="1"/>
      <c r="D11" s="1"/>
      <c r="E11" s="1"/>
      <c r="F11" s="30"/>
      <c r="G11" s="178" t="s">
        <v>180</v>
      </c>
      <c r="H11" s="179"/>
      <c r="I11" s="179"/>
      <c r="J11" s="179"/>
      <c r="K11" s="179"/>
      <c r="L11" s="179"/>
    </row>
    <row r="12" spans="1:12" s="16" customFormat="1">
      <c r="A12" s="14"/>
      <c r="B12" s="14"/>
      <c r="C12" s="14"/>
      <c r="D12" s="14"/>
      <c r="E12" s="14"/>
      <c r="F12" s="14"/>
      <c r="G12" s="14"/>
      <c r="H12" s="14"/>
      <c r="I12" s="17"/>
      <c r="J12" s="17"/>
      <c r="K12" s="17"/>
    </row>
    <row r="13" spans="1:12" s="16" customFormat="1">
      <c r="A13" s="14"/>
      <c r="B13" s="14"/>
      <c r="C13" s="14"/>
      <c r="D13" s="14"/>
      <c r="E13" s="14"/>
      <c r="F13" s="14"/>
      <c r="G13" s="14"/>
      <c r="H13" s="14"/>
      <c r="I13" s="17"/>
      <c r="J13" s="17"/>
      <c r="K13" s="17"/>
    </row>
    <row r="14" spans="1:12" s="16" customFormat="1">
      <c r="A14" s="14"/>
      <c r="B14" s="14"/>
      <c r="C14" s="14"/>
      <c r="D14" s="14"/>
      <c r="E14" s="14"/>
      <c r="F14" s="14"/>
      <c r="G14" s="14"/>
      <c r="H14" s="14"/>
      <c r="I14" s="17"/>
      <c r="J14" s="17"/>
      <c r="K14" s="17"/>
    </row>
    <row r="15" spans="1:12" s="16" customFormat="1">
      <c r="A15" s="14"/>
      <c r="B15" s="14"/>
      <c r="C15" s="14"/>
      <c r="D15" s="14"/>
      <c r="E15" s="14"/>
      <c r="F15" s="14"/>
      <c r="G15" s="14"/>
      <c r="H15" s="14"/>
      <c r="I15" s="17"/>
      <c r="J15" s="17"/>
      <c r="K15" s="17"/>
    </row>
    <row r="16" spans="1:12" s="16" customFormat="1">
      <c r="A16" s="14"/>
      <c r="B16" s="14"/>
      <c r="C16" s="14"/>
      <c r="D16" s="14"/>
      <c r="E16" s="14"/>
      <c r="F16" s="14"/>
      <c r="G16" s="14"/>
      <c r="H16" s="14"/>
      <c r="I16" s="17"/>
      <c r="J16" s="17"/>
      <c r="K16" s="17"/>
    </row>
    <row r="17" spans="1:11" s="16" customFormat="1">
      <c r="A17" s="14"/>
      <c r="B17" s="14"/>
      <c r="C17" s="14"/>
      <c r="D17" s="14"/>
      <c r="E17" s="14"/>
      <c r="F17" s="14"/>
      <c r="G17" s="14"/>
      <c r="H17" s="14"/>
      <c r="I17" s="17"/>
      <c r="J17" s="17"/>
      <c r="K17" s="17"/>
    </row>
    <row r="18" spans="1:11" s="6" customForma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ht="50.25" customHeight="1">
      <c r="A19" s="176" t="s">
        <v>170</v>
      </c>
      <c r="B19" s="176"/>
      <c r="C19" s="176"/>
      <c r="D19" s="176"/>
      <c r="E19" s="176"/>
      <c r="F19" s="176"/>
      <c r="G19" s="176"/>
      <c r="H19" s="176"/>
      <c r="I19" s="176"/>
      <c r="J19" s="176"/>
      <c r="K19" s="176"/>
    </row>
    <row r="20" spans="1:11" ht="15.75">
      <c r="A20" s="177"/>
      <c r="B20" s="177"/>
      <c r="C20" s="177"/>
      <c r="D20" s="177"/>
      <c r="E20" s="177"/>
      <c r="F20" s="177"/>
      <c r="G20" s="177"/>
      <c r="H20" s="177"/>
      <c r="I20" s="177"/>
      <c r="J20" s="177"/>
      <c r="K20" s="177"/>
    </row>
    <row r="21" spans="1:11" s="6" customFormat="1" ht="18.75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</row>
    <row r="22" spans="1:11" ht="21" customHeight="1">
      <c r="A22" s="27"/>
      <c r="B22" s="27"/>
      <c r="C22" s="27"/>
      <c r="D22" s="27"/>
      <c r="E22" s="27"/>
      <c r="F22" s="27"/>
      <c r="G22" s="27"/>
      <c r="H22" s="27"/>
      <c r="I22" s="27"/>
      <c r="J22" s="26"/>
      <c r="K22" s="36" t="s">
        <v>2</v>
      </c>
    </row>
    <row r="23" spans="1:11" ht="18.75">
      <c r="A23" s="27"/>
      <c r="B23" s="27"/>
      <c r="C23" s="27"/>
      <c r="D23" s="27"/>
      <c r="E23" s="27"/>
      <c r="F23" s="27"/>
      <c r="G23" s="27"/>
      <c r="H23" s="27"/>
      <c r="I23" s="27"/>
      <c r="J23" s="26"/>
      <c r="K23" s="35"/>
    </row>
    <row r="24" spans="1:11" ht="20.25">
      <c r="A24" s="27"/>
      <c r="B24" s="27"/>
      <c r="C24" s="183" t="s">
        <v>179</v>
      </c>
      <c r="D24" s="183"/>
      <c r="E24" s="183"/>
      <c r="F24" s="183"/>
      <c r="G24" s="183"/>
      <c r="H24" s="27"/>
      <c r="I24" s="26"/>
      <c r="J24" s="36" t="s">
        <v>3</v>
      </c>
      <c r="K24" s="89">
        <v>44994</v>
      </c>
    </row>
    <row r="25" spans="1:11" ht="18.75">
      <c r="A25" s="27"/>
      <c r="B25" s="27"/>
      <c r="C25" s="27"/>
      <c r="D25" s="27"/>
      <c r="E25" s="27"/>
      <c r="F25" s="27"/>
      <c r="G25" s="27"/>
      <c r="H25" s="27"/>
      <c r="I25" s="26"/>
      <c r="J25" s="36"/>
      <c r="K25" s="90"/>
    </row>
    <row r="26" spans="1:11" s="23" customFormat="1">
      <c r="A26" s="185" t="s">
        <v>132</v>
      </c>
      <c r="B26" s="185"/>
      <c r="C26" s="185"/>
      <c r="D26" s="186" t="s">
        <v>131</v>
      </c>
      <c r="E26" s="186"/>
      <c r="F26" s="186"/>
      <c r="G26" s="186"/>
      <c r="H26" s="186"/>
      <c r="I26" s="186"/>
      <c r="J26" s="182" t="s">
        <v>126</v>
      </c>
      <c r="K26" s="180">
        <v>35325330</v>
      </c>
    </row>
    <row r="27" spans="1:11" s="23" customFormat="1" ht="63.75" customHeight="1">
      <c r="A27" s="185"/>
      <c r="B27" s="185"/>
      <c r="C27" s="185"/>
      <c r="D27" s="186"/>
      <c r="E27" s="186"/>
      <c r="F27" s="186"/>
      <c r="G27" s="186"/>
      <c r="H27" s="186"/>
      <c r="I27" s="186"/>
      <c r="J27" s="182"/>
      <c r="K27" s="181"/>
    </row>
    <row r="28" spans="1:11" ht="15" customHeight="1">
      <c r="A28" s="184" t="s">
        <v>124</v>
      </c>
      <c r="B28" s="184"/>
      <c r="C28" s="184"/>
      <c r="D28" s="172" t="s">
        <v>166</v>
      </c>
      <c r="E28" s="172"/>
      <c r="F28" s="172"/>
      <c r="G28" s="172"/>
      <c r="H28" s="172"/>
      <c r="I28" s="172"/>
      <c r="J28" s="182" t="s">
        <v>125</v>
      </c>
      <c r="K28" s="180">
        <v>910</v>
      </c>
    </row>
    <row r="29" spans="1:11" ht="23.25" customHeight="1">
      <c r="A29" s="184"/>
      <c r="B29" s="184"/>
      <c r="C29" s="184"/>
      <c r="D29" s="172"/>
      <c r="E29" s="172"/>
      <c r="F29" s="172"/>
      <c r="G29" s="172"/>
      <c r="H29" s="172"/>
      <c r="I29" s="172"/>
      <c r="J29" s="182"/>
      <c r="K29" s="181"/>
    </row>
    <row r="30" spans="1:11" ht="32.25">
      <c r="A30" s="27"/>
      <c r="B30" s="27"/>
      <c r="C30" s="27"/>
      <c r="D30" s="172"/>
      <c r="E30" s="172"/>
      <c r="F30" s="172"/>
      <c r="G30" s="172"/>
      <c r="H30" s="172"/>
      <c r="I30" s="172"/>
      <c r="J30" s="38" t="s">
        <v>4</v>
      </c>
      <c r="K30" s="92" t="s">
        <v>165</v>
      </c>
    </row>
    <row r="31" spans="1:11" ht="18.75">
      <c r="A31" s="26"/>
      <c r="B31" s="26"/>
      <c r="C31" s="26"/>
      <c r="D31" s="172"/>
      <c r="E31" s="172"/>
      <c r="F31" s="172"/>
      <c r="G31" s="172"/>
      <c r="H31" s="172"/>
      <c r="I31" s="172"/>
      <c r="J31" s="39" t="s">
        <v>5</v>
      </c>
      <c r="K31" s="91">
        <v>9105008740</v>
      </c>
    </row>
    <row r="32" spans="1:11" ht="18.75">
      <c r="A32" s="168"/>
      <c r="B32" s="169"/>
      <c r="C32" s="169"/>
      <c r="D32" s="169"/>
      <c r="E32" s="169"/>
      <c r="F32" s="169"/>
      <c r="G32" s="169"/>
      <c r="H32" s="169"/>
      <c r="I32" s="26"/>
      <c r="J32" s="39" t="s">
        <v>6</v>
      </c>
      <c r="K32" s="91">
        <v>910501001</v>
      </c>
    </row>
    <row r="33" spans="1:11" ht="23.25" customHeight="1">
      <c r="A33" s="164" t="s">
        <v>133</v>
      </c>
      <c r="B33" s="164"/>
      <c r="C33" s="163" t="s">
        <v>25</v>
      </c>
      <c r="D33" s="163"/>
      <c r="E33" s="163"/>
      <c r="F33" s="163"/>
      <c r="G33" s="163"/>
      <c r="H33" s="163"/>
      <c r="I33" s="37"/>
      <c r="J33" s="40" t="s">
        <v>7</v>
      </c>
      <c r="K33" s="88">
        <v>383</v>
      </c>
    </row>
    <row r="34" spans="1:11" s="6" customFormat="1" ht="12" customHeight="1">
      <c r="A34" s="8"/>
      <c r="B34" s="8"/>
      <c r="C34" s="8"/>
      <c r="D34" s="8"/>
      <c r="E34" s="8"/>
      <c r="F34" s="8"/>
      <c r="G34" s="8"/>
      <c r="H34" s="9"/>
      <c r="I34" s="9"/>
      <c r="J34" s="11"/>
      <c r="K34" s="9"/>
    </row>
    <row r="35" spans="1:11" ht="12" customHeight="1">
      <c r="A35" s="1"/>
      <c r="B35" s="1"/>
      <c r="C35" s="162"/>
      <c r="D35" s="162"/>
      <c r="E35" s="162"/>
      <c r="F35" s="162"/>
      <c r="G35" s="162"/>
      <c r="H35" s="162"/>
      <c r="I35" s="162"/>
      <c r="J35" s="2"/>
      <c r="K35" s="1"/>
    </row>
    <row r="36" spans="1:11" ht="15" hidden="1" customHeight="1">
      <c r="A36" s="1"/>
      <c r="B36" s="1"/>
      <c r="C36" s="162"/>
      <c r="D36" s="162"/>
      <c r="E36" s="162"/>
      <c r="F36" s="162"/>
      <c r="G36" s="162"/>
      <c r="H36" s="162"/>
      <c r="I36" s="162"/>
      <c r="J36" s="1"/>
      <c r="K36" s="1"/>
    </row>
    <row r="37" spans="1:11" ht="12.75" customHeight="1"/>
    <row r="38" spans="1:11" ht="12" customHeight="1">
      <c r="B38" s="160" t="s">
        <v>29</v>
      </c>
      <c r="C38" s="160"/>
      <c r="D38" s="160"/>
      <c r="E38" s="160"/>
      <c r="F38" s="160"/>
      <c r="G38" s="160"/>
      <c r="H38" s="160"/>
      <c r="I38" s="160"/>
      <c r="J38" s="160"/>
    </row>
    <row r="39" spans="1:11" ht="12" customHeight="1">
      <c r="C39" s="3"/>
      <c r="D39" s="3"/>
      <c r="E39" s="3"/>
      <c r="F39" s="3"/>
      <c r="G39" s="3"/>
    </row>
    <row r="40" spans="1:11" ht="10.5" customHeight="1">
      <c r="H40" s="5"/>
      <c r="I40" s="161"/>
      <c r="J40" s="161"/>
    </row>
    <row r="41" spans="1:11" ht="11.25" customHeight="1">
      <c r="C41" s="3"/>
      <c r="D41" s="3"/>
      <c r="E41" s="3"/>
      <c r="F41" s="3"/>
    </row>
    <row r="42" spans="1:11" ht="12" customHeight="1">
      <c r="C42" s="160"/>
      <c r="D42" s="160"/>
      <c r="E42" s="160"/>
      <c r="F42" s="3"/>
    </row>
    <row r="43" spans="1:11" ht="12" customHeight="1">
      <c r="C43" s="3"/>
      <c r="D43" s="3"/>
      <c r="E43" s="3"/>
      <c r="F43" s="3"/>
      <c r="H43" s="5"/>
      <c r="I43" s="161"/>
      <c r="J43" s="161"/>
    </row>
    <row r="44" spans="1:11" ht="12" customHeight="1">
      <c r="C44" s="3"/>
      <c r="D44" s="3"/>
      <c r="E44" s="3"/>
      <c r="F44" s="3"/>
    </row>
    <row r="45" spans="1:11" ht="12.75" customHeight="1">
      <c r="C45" s="3"/>
      <c r="D45" s="3"/>
      <c r="E45" s="3"/>
      <c r="F45" s="3"/>
      <c r="I45" s="4"/>
    </row>
    <row r="46" spans="1:11" ht="12.75" customHeight="1">
      <c r="C46" s="160"/>
      <c r="D46" s="160"/>
      <c r="E46" s="160"/>
      <c r="F46" s="3"/>
      <c r="H46" s="5"/>
      <c r="I46" s="161"/>
      <c r="J46" s="161"/>
    </row>
    <row r="47" spans="1:11" ht="11.25" customHeight="1">
      <c r="C47" s="3"/>
      <c r="D47" s="3"/>
      <c r="E47" s="3"/>
      <c r="F47" s="3"/>
    </row>
    <row r="48" spans="1:11" ht="12" customHeight="1"/>
  </sheetData>
  <mergeCells count="32">
    <mergeCell ref="K28:K29"/>
    <mergeCell ref="C24:G24"/>
    <mergeCell ref="A28:C29"/>
    <mergeCell ref="A26:C27"/>
    <mergeCell ref="D26:I27"/>
    <mergeCell ref="J26:J27"/>
    <mergeCell ref="G5:K5"/>
    <mergeCell ref="J9:K9"/>
    <mergeCell ref="F1:K1"/>
    <mergeCell ref="A32:H32"/>
    <mergeCell ref="G2:K2"/>
    <mergeCell ref="G10:H10"/>
    <mergeCell ref="J10:K10"/>
    <mergeCell ref="D28:I31"/>
    <mergeCell ref="G6:K6"/>
    <mergeCell ref="G7:K7"/>
    <mergeCell ref="G8:K8"/>
    <mergeCell ref="A19:K19"/>
    <mergeCell ref="A20:K20"/>
    <mergeCell ref="G11:L11"/>
    <mergeCell ref="K26:K27"/>
    <mergeCell ref="J28:J29"/>
    <mergeCell ref="C33:H33"/>
    <mergeCell ref="A33:B33"/>
    <mergeCell ref="C36:I36"/>
    <mergeCell ref="C42:E42"/>
    <mergeCell ref="I43:J43"/>
    <mergeCell ref="C46:E46"/>
    <mergeCell ref="I46:J46"/>
    <mergeCell ref="B38:J38"/>
    <mergeCell ref="I40:J40"/>
    <mergeCell ref="C35:I35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1"/>
  <sheetViews>
    <sheetView view="pageBreakPreview" zoomScale="70" zoomScaleSheetLayoutView="70" workbookViewId="0">
      <pane ySplit="7" topLeftCell="A32" activePane="bottomLeft" state="frozen"/>
      <selection activeCell="G21" sqref="G21"/>
      <selection pane="bottomLeft" activeCell="O36" sqref="O36"/>
    </sheetView>
  </sheetViews>
  <sheetFormatPr defaultRowHeight="15"/>
  <cols>
    <col min="1" max="1" width="44.5703125" style="21" customWidth="1"/>
    <col min="2" max="2" width="6.28515625" style="21" customWidth="1"/>
    <col min="3" max="3" width="14.28515625" style="21" customWidth="1"/>
    <col min="4" max="4" width="16.5703125" style="22" customWidth="1"/>
    <col min="5" max="5" width="16.42578125" style="22" customWidth="1"/>
    <col min="6" max="6" width="15.28515625" style="22" customWidth="1"/>
    <col min="7" max="7" width="13.5703125" style="22" customWidth="1"/>
    <col min="8" max="8" width="14.7109375" style="22" customWidth="1"/>
    <col min="9" max="9" width="10.28515625" style="22" hidden="1" customWidth="1"/>
    <col min="10" max="10" width="12" style="22" customWidth="1"/>
    <col min="11" max="11" width="12.42578125" style="21" bestFit="1" customWidth="1"/>
    <col min="12" max="13" width="9.140625" style="21"/>
    <col min="14" max="14" width="13.5703125" style="21" bestFit="1" customWidth="1"/>
    <col min="15" max="16384" width="9.140625" style="21"/>
  </cols>
  <sheetData>
    <row r="1" spans="1:11">
      <c r="H1" s="187"/>
      <c r="I1" s="188"/>
      <c r="J1" s="188"/>
    </row>
    <row r="2" spans="1:11" ht="21">
      <c r="A2" s="189" t="s">
        <v>148</v>
      </c>
      <c r="B2" s="189"/>
      <c r="C2" s="189"/>
      <c r="D2" s="189"/>
      <c r="E2" s="189"/>
      <c r="F2" s="189"/>
      <c r="G2" s="189"/>
      <c r="H2" s="189"/>
      <c r="I2" s="189"/>
      <c r="J2" s="189"/>
    </row>
    <row r="3" spans="1:11" ht="18.75">
      <c r="A3" s="190" t="s">
        <v>150</v>
      </c>
      <c r="B3" s="190"/>
      <c r="C3" s="190"/>
      <c r="D3" s="190"/>
      <c r="E3" s="190"/>
      <c r="F3" s="190"/>
      <c r="G3" s="190"/>
      <c r="H3" s="190"/>
      <c r="I3" s="190"/>
      <c r="J3" s="190"/>
    </row>
    <row r="4" spans="1:11" ht="24" customHeight="1">
      <c r="A4" s="191" t="s">
        <v>8</v>
      </c>
      <c r="B4" s="191" t="s">
        <v>9</v>
      </c>
      <c r="C4" s="191" t="s">
        <v>10</v>
      </c>
      <c r="D4" s="192" t="s">
        <v>151</v>
      </c>
      <c r="E4" s="193"/>
      <c r="F4" s="193"/>
      <c r="G4" s="193"/>
      <c r="H4" s="193"/>
      <c r="I4" s="193"/>
      <c r="J4" s="193"/>
    </row>
    <row r="5" spans="1:11" ht="19.5" customHeight="1">
      <c r="A5" s="191"/>
      <c r="B5" s="191"/>
      <c r="C5" s="191"/>
      <c r="D5" s="191" t="s">
        <v>11</v>
      </c>
      <c r="E5" s="192" t="s">
        <v>12</v>
      </c>
      <c r="F5" s="193"/>
      <c r="G5" s="193"/>
      <c r="H5" s="193"/>
      <c r="I5" s="193"/>
      <c r="J5" s="193"/>
    </row>
    <row r="6" spans="1:11" ht="76.5" customHeight="1">
      <c r="A6" s="191"/>
      <c r="B6" s="191"/>
      <c r="C6" s="191"/>
      <c r="D6" s="191"/>
      <c r="E6" s="194" t="s">
        <v>127</v>
      </c>
      <c r="F6" s="195" t="s">
        <v>21</v>
      </c>
      <c r="G6" s="191" t="s">
        <v>13</v>
      </c>
      <c r="H6" s="191" t="s">
        <v>14</v>
      </c>
      <c r="I6" s="191"/>
      <c r="J6" s="191"/>
    </row>
    <row r="7" spans="1:11" ht="90.75" customHeight="1">
      <c r="A7" s="191"/>
      <c r="B7" s="191"/>
      <c r="C7" s="191"/>
      <c r="D7" s="191"/>
      <c r="E7" s="194"/>
      <c r="F7" s="195"/>
      <c r="G7" s="191"/>
      <c r="H7" s="41" t="s">
        <v>11</v>
      </c>
      <c r="I7" s="41" t="s">
        <v>15</v>
      </c>
      <c r="J7" s="41" t="s">
        <v>24</v>
      </c>
    </row>
    <row r="8" spans="1:11" ht="17.25" customHeight="1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9</v>
      </c>
      <c r="I8" s="15">
        <v>10</v>
      </c>
      <c r="J8" s="15">
        <v>10</v>
      </c>
    </row>
    <row r="9" spans="1:11" ht="32.25" customHeight="1">
      <c r="A9" s="115" t="s">
        <v>31</v>
      </c>
      <c r="B9" s="43" t="s">
        <v>32</v>
      </c>
      <c r="C9" s="44" t="s">
        <v>27</v>
      </c>
      <c r="D9" s="45">
        <f>SUM(E9:J9)</f>
        <v>2043804.79</v>
      </c>
      <c r="E9" s="49">
        <v>1546670.98</v>
      </c>
      <c r="F9" s="49">
        <v>438485.45</v>
      </c>
      <c r="G9" s="49">
        <v>0</v>
      </c>
      <c r="H9" s="49">
        <v>58648.36</v>
      </c>
      <c r="I9" s="46"/>
      <c r="J9" s="47">
        <v>0</v>
      </c>
    </row>
    <row r="10" spans="1:11" s="13" customFormat="1" ht="30" customHeight="1">
      <c r="A10" s="115" t="s">
        <v>34</v>
      </c>
      <c r="B10" s="43" t="s">
        <v>33</v>
      </c>
      <c r="C10" s="48" t="s">
        <v>27</v>
      </c>
      <c r="D10" s="45">
        <f>SUM(E10:J10)</f>
        <v>0</v>
      </c>
      <c r="E10" s="49"/>
      <c r="F10" s="49"/>
      <c r="G10" s="49"/>
      <c r="H10" s="49"/>
      <c r="I10" s="49"/>
      <c r="J10" s="50"/>
    </row>
    <row r="11" spans="1:11" s="113" customFormat="1" ht="30.75" customHeight="1">
      <c r="A11" s="111" t="s">
        <v>49</v>
      </c>
      <c r="B11" s="112" t="s">
        <v>51</v>
      </c>
      <c r="C11" s="112"/>
      <c r="D11" s="102">
        <f t="shared" ref="D11:J11" si="0">D12+D14+D17+D19+D22+D25+D28</f>
        <v>34079948.660000004</v>
      </c>
      <c r="E11" s="102">
        <f t="shared" si="0"/>
        <v>26418797.620000001</v>
      </c>
      <c r="F11" s="102">
        <f t="shared" si="0"/>
        <v>6230292.04</v>
      </c>
      <c r="G11" s="102">
        <f t="shared" si="0"/>
        <v>0</v>
      </c>
      <c r="H11" s="102">
        <f t="shared" si="0"/>
        <v>1430859</v>
      </c>
      <c r="I11" s="102">
        <f t="shared" si="0"/>
        <v>0</v>
      </c>
      <c r="J11" s="102">
        <f t="shared" si="0"/>
        <v>0</v>
      </c>
    </row>
    <row r="12" spans="1:11" s="13" customFormat="1" ht="30.75" customHeight="1">
      <c r="A12" s="74" t="s">
        <v>50</v>
      </c>
      <c r="B12" s="51" t="s">
        <v>105</v>
      </c>
      <c r="C12" s="51" t="s">
        <v>106</v>
      </c>
      <c r="D12" s="45">
        <f>D13</f>
        <v>0</v>
      </c>
      <c r="E12" s="52">
        <f>SUM(E13)</f>
        <v>0</v>
      </c>
      <c r="F12" s="52">
        <f t="shared" ref="F12:J12" si="1">SUM(F13)</f>
        <v>0</v>
      </c>
      <c r="G12" s="52">
        <f t="shared" si="1"/>
        <v>0</v>
      </c>
      <c r="H12" s="52">
        <f t="shared" si="1"/>
        <v>0</v>
      </c>
      <c r="I12" s="52">
        <f t="shared" si="1"/>
        <v>0</v>
      </c>
      <c r="J12" s="52">
        <f t="shared" si="1"/>
        <v>0</v>
      </c>
    </row>
    <row r="13" spans="1:11" s="13" customFormat="1" ht="24.75" customHeight="1">
      <c r="A13" s="42" t="s">
        <v>139</v>
      </c>
      <c r="B13" s="43" t="s">
        <v>107</v>
      </c>
      <c r="C13" s="48" t="s">
        <v>106</v>
      </c>
      <c r="D13" s="45">
        <f>SUM(E13:J13)</f>
        <v>0</v>
      </c>
      <c r="E13" s="49"/>
      <c r="F13" s="49"/>
      <c r="G13" s="49"/>
      <c r="H13" s="49"/>
      <c r="I13" s="49"/>
      <c r="J13" s="50"/>
    </row>
    <row r="14" spans="1:11" s="13" customFormat="1" ht="42" customHeight="1">
      <c r="A14" s="74" t="s">
        <v>52</v>
      </c>
      <c r="B14" s="51" t="s">
        <v>53</v>
      </c>
      <c r="C14" s="51" t="s">
        <v>54</v>
      </c>
      <c r="D14" s="45">
        <f>D15+D16</f>
        <v>27849656.620000001</v>
      </c>
      <c r="E14" s="52">
        <f>E15+E16</f>
        <v>26418797.620000001</v>
      </c>
      <c r="F14" s="52">
        <f t="shared" ref="F14:J14" si="2">F15+F16</f>
        <v>0</v>
      </c>
      <c r="G14" s="52">
        <f t="shared" si="2"/>
        <v>0</v>
      </c>
      <c r="H14" s="52">
        <f t="shared" si="2"/>
        <v>1430859</v>
      </c>
      <c r="I14" s="52">
        <f t="shared" si="2"/>
        <v>0</v>
      </c>
      <c r="J14" s="52">
        <f t="shared" si="2"/>
        <v>0</v>
      </c>
    </row>
    <row r="15" spans="1:11" s="13" customFormat="1" ht="59.25" customHeight="1">
      <c r="A15" s="42" t="s">
        <v>130</v>
      </c>
      <c r="B15" s="43" t="s">
        <v>55</v>
      </c>
      <c r="C15" s="48" t="s">
        <v>54</v>
      </c>
      <c r="D15" s="45">
        <f>E15+F15+G15+H15+J15</f>
        <v>26418797.620000001</v>
      </c>
      <c r="E15" s="49">
        <v>26418797.620000001</v>
      </c>
      <c r="F15" s="49"/>
      <c r="G15" s="49"/>
      <c r="H15" s="49"/>
      <c r="I15" s="49"/>
      <c r="J15" s="50"/>
      <c r="K15" s="101" t="s">
        <v>135</v>
      </c>
    </row>
    <row r="16" spans="1:11" s="13" customFormat="1" ht="45" customHeight="1">
      <c r="A16" s="42" t="s">
        <v>14</v>
      </c>
      <c r="B16" s="43" t="s">
        <v>140</v>
      </c>
      <c r="C16" s="48" t="s">
        <v>54</v>
      </c>
      <c r="D16" s="45">
        <f>E16+F16+G16+H16+J16</f>
        <v>1430859</v>
      </c>
      <c r="E16" s="49"/>
      <c r="F16" s="49"/>
      <c r="G16" s="49"/>
      <c r="H16" s="49">
        <v>1430859</v>
      </c>
      <c r="I16" s="49"/>
      <c r="J16" s="50"/>
      <c r="K16" s="101" t="s">
        <v>141</v>
      </c>
    </row>
    <row r="17" spans="1:13" ht="33" customHeight="1">
      <c r="A17" s="74" t="s">
        <v>35</v>
      </c>
      <c r="B17" s="51" t="s">
        <v>36</v>
      </c>
      <c r="C17" s="51" t="s">
        <v>56</v>
      </c>
      <c r="D17" s="52">
        <f>D18</f>
        <v>0</v>
      </c>
      <c r="E17" s="52">
        <f t="shared" ref="E17:J17" si="3">E18</f>
        <v>0</v>
      </c>
      <c r="F17" s="52">
        <f t="shared" si="3"/>
        <v>0</v>
      </c>
      <c r="G17" s="52">
        <f t="shared" si="3"/>
        <v>0</v>
      </c>
      <c r="H17" s="52">
        <f t="shared" si="3"/>
        <v>0</v>
      </c>
      <c r="I17" s="52">
        <f t="shared" si="3"/>
        <v>0</v>
      </c>
      <c r="J17" s="52">
        <f t="shared" si="3"/>
        <v>0</v>
      </c>
      <c r="M17" s="21" t="s">
        <v>30</v>
      </c>
    </row>
    <row r="18" spans="1:13" ht="33" customHeight="1">
      <c r="A18" s="42" t="s">
        <v>142</v>
      </c>
      <c r="B18" s="43" t="s">
        <v>57</v>
      </c>
      <c r="C18" s="48" t="s">
        <v>56</v>
      </c>
      <c r="D18" s="45">
        <f>SUM(E18:J18)</f>
        <v>0</v>
      </c>
      <c r="E18" s="46"/>
      <c r="F18" s="46"/>
      <c r="G18" s="46"/>
      <c r="H18" s="49"/>
      <c r="I18" s="46"/>
      <c r="J18" s="47"/>
    </row>
    <row r="19" spans="1:13" ht="32.25" customHeight="1">
      <c r="A19" s="75" t="s">
        <v>59</v>
      </c>
      <c r="B19" s="51" t="s">
        <v>58</v>
      </c>
      <c r="C19" s="51" t="s">
        <v>60</v>
      </c>
      <c r="D19" s="52">
        <f>D20+D21</f>
        <v>6230292.04</v>
      </c>
      <c r="E19" s="52">
        <f t="shared" ref="E19:J19" si="4">E20+E21</f>
        <v>0</v>
      </c>
      <c r="F19" s="52">
        <f t="shared" si="4"/>
        <v>6230292.04</v>
      </c>
      <c r="G19" s="52">
        <f t="shared" si="4"/>
        <v>0</v>
      </c>
      <c r="H19" s="52">
        <f t="shared" si="4"/>
        <v>0</v>
      </c>
      <c r="I19" s="52">
        <f t="shared" si="4"/>
        <v>0</v>
      </c>
      <c r="J19" s="52">
        <f t="shared" si="4"/>
        <v>0</v>
      </c>
    </row>
    <row r="20" spans="1:13" ht="21.75" customHeight="1">
      <c r="A20" s="42" t="s">
        <v>39</v>
      </c>
      <c r="B20" s="43" t="s">
        <v>108</v>
      </c>
      <c r="C20" s="48" t="s">
        <v>60</v>
      </c>
      <c r="D20" s="45">
        <f>SUM(E20:J20)</f>
        <v>6230292.04</v>
      </c>
      <c r="E20" s="46"/>
      <c r="F20" s="49">
        <v>6230292.04</v>
      </c>
      <c r="G20" s="46"/>
      <c r="H20" s="46"/>
      <c r="I20" s="46"/>
      <c r="J20" s="47"/>
    </row>
    <row r="21" spans="1:13" s="124" customFormat="1" ht="21.75" customHeight="1">
      <c r="A21" s="42" t="s">
        <v>13</v>
      </c>
      <c r="B21" s="43" t="s">
        <v>158</v>
      </c>
      <c r="C21" s="48" t="s">
        <v>60</v>
      </c>
      <c r="D21" s="45">
        <f>SUM(E21:J21)</f>
        <v>0</v>
      </c>
      <c r="E21" s="46"/>
      <c r="F21" s="46"/>
      <c r="G21" s="46"/>
      <c r="H21" s="46"/>
      <c r="I21" s="46"/>
      <c r="J21" s="47"/>
    </row>
    <row r="22" spans="1:13" ht="25.5" customHeight="1">
      <c r="A22" s="74" t="s">
        <v>37</v>
      </c>
      <c r="B22" s="51" t="s">
        <v>38</v>
      </c>
      <c r="C22" s="51" t="s">
        <v>62</v>
      </c>
      <c r="D22" s="52">
        <f>D23+D24</f>
        <v>0</v>
      </c>
      <c r="E22" s="52">
        <f t="shared" ref="E22:J22" si="5">E23+E24</f>
        <v>0</v>
      </c>
      <c r="F22" s="52">
        <f t="shared" si="5"/>
        <v>0</v>
      </c>
      <c r="G22" s="52">
        <f t="shared" si="5"/>
        <v>0</v>
      </c>
      <c r="H22" s="52">
        <f t="shared" si="5"/>
        <v>0</v>
      </c>
      <c r="I22" s="52">
        <f t="shared" si="5"/>
        <v>0</v>
      </c>
      <c r="J22" s="52">
        <f t="shared" si="5"/>
        <v>0</v>
      </c>
    </row>
    <row r="23" spans="1:13" ht="23.25" customHeight="1">
      <c r="A23" s="42" t="s">
        <v>12</v>
      </c>
      <c r="B23" s="43" t="s">
        <v>40</v>
      </c>
      <c r="C23" s="48" t="s">
        <v>62</v>
      </c>
      <c r="D23" s="45">
        <f>SUM(E23:J23)</f>
        <v>0</v>
      </c>
      <c r="E23" s="46"/>
      <c r="F23" s="46"/>
      <c r="G23" s="46"/>
      <c r="H23" s="49"/>
      <c r="I23" s="46"/>
      <c r="J23" s="47"/>
    </row>
    <row r="24" spans="1:13" ht="19.5" customHeight="1">
      <c r="A24" s="42"/>
      <c r="B24" s="43"/>
      <c r="C24" s="48"/>
      <c r="D24" s="45"/>
      <c r="E24" s="46"/>
      <c r="F24" s="46"/>
      <c r="G24" s="46"/>
      <c r="H24" s="49"/>
      <c r="I24" s="46"/>
      <c r="J24" s="47"/>
    </row>
    <row r="25" spans="1:13" ht="28.5" customHeight="1">
      <c r="A25" s="74" t="s">
        <v>41</v>
      </c>
      <c r="B25" s="51" t="s">
        <v>42</v>
      </c>
      <c r="C25" s="51" t="s">
        <v>116</v>
      </c>
      <c r="D25" s="52">
        <f>D26+D27</f>
        <v>0</v>
      </c>
      <c r="E25" s="52">
        <f t="shared" ref="E25:J25" si="6">E26+E27</f>
        <v>0</v>
      </c>
      <c r="F25" s="52">
        <f t="shared" si="6"/>
        <v>0</v>
      </c>
      <c r="G25" s="52">
        <f t="shared" si="6"/>
        <v>0</v>
      </c>
      <c r="H25" s="52">
        <f t="shared" si="6"/>
        <v>0</v>
      </c>
      <c r="I25" s="52">
        <f t="shared" si="6"/>
        <v>0</v>
      </c>
      <c r="J25" s="52">
        <f t="shared" si="6"/>
        <v>0</v>
      </c>
    </row>
    <row r="26" spans="1:13" ht="18.75" customHeight="1">
      <c r="A26" s="42" t="s">
        <v>112</v>
      </c>
      <c r="B26" s="43" t="s">
        <v>109</v>
      </c>
      <c r="C26" s="48" t="s">
        <v>114</v>
      </c>
      <c r="D26" s="45">
        <f>SUM(E26:J26)</f>
        <v>0</v>
      </c>
      <c r="E26" s="46"/>
      <c r="F26" s="46"/>
      <c r="G26" s="46"/>
      <c r="H26" s="46"/>
      <c r="I26" s="46"/>
      <c r="J26" s="47"/>
    </row>
    <row r="27" spans="1:13" ht="18.75" customHeight="1">
      <c r="A27" s="42" t="s">
        <v>113</v>
      </c>
      <c r="B27" s="43" t="s">
        <v>111</v>
      </c>
      <c r="C27" s="48" t="s">
        <v>115</v>
      </c>
      <c r="D27" s="45">
        <f>SUM(E27:J27)</f>
        <v>0</v>
      </c>
      <c r="E27" s="46"/>
      <c r="F27" s="46"/>
      <c r="G27" s="46"/>
      <c r="H27" s="46"/>
      <c r="I27" s="46"/>
      <c r="J27" s="47"/>
    </row>
    <row r="28" spans="1:13" ht="21" customHeight="1">
      <c r="A28" s="74" t="s">
        <v>43</v>
      </c>
      <c r="B28" s="51" t="s">
        <v>44</v>
      </c>
      <c r="C28" s="51" t="s">
        <v>27</v>
      </c>
      <c r="D28" s="52">
        <f>D29</f>
        <v>0</v>
      </c>
      <c r="E28" s="52">
        <f>E29</f>
        <v>0</v>
      </c>
      <c r="F28" s="52">
        <f t="shared" ref="F28:J28" si="7">F29</f>
        <v>0</v>
      </c>
      <c r="G28" s="52">
        <f t="shared" si="7"/>
        <v>0</v>
      </c>
      <c r="H28" s="52">
        <f t="shared" si="7"/>
        <v>0</v>
      </c>
      <c r="I28" s="52">
        <f t="shared" si="7"/>
        <v>0</v>
      </c>
      <c r="J28" s="52">
        <f t="shared" si="7"/>
        <v>0</v>
      </c>
    </row>
    <row r="29" spans="1:13" ht="41.25" customHeight="1">
      <c r="A29" s="42" t="s">
        <v>45</v>
      </c>
      <c r="B29" s="43" t="s">
        <v>46</v>
      </c>
      <c r="C29" s="48" t="s">
        <v>61</v>
      </c>
      <c r="D29" s="45">
        <f>SUM(E29:J29)</f>
        <v>0</v>
      </c>
      <c r="E29" s="46"/>
      <c r="F29" s="46"/>
      <c r="G29" s="46"/>
      <c r="H29" s="46"/>
      <c r="I29" s="46"/>
      <c r="J29" s="47"/>
    </row>
    <row r="30" spans="1:13" ht="36" customHeight="1">
      <c r="A30" s="76" t="s">
        <v>63</v>
      </c>
      <c r="B30" s="41">
        <v>2000</v>
      </c>
      <c r="C30" s="41" t="s">
        <v>16</v>
      </c>
      <c r="D30" s="53">
        <f>D31+D37+D43+D48+D50</f>
        <v>32972908.130000003</v>
      </c>
      <c r="E30" s="53">
        <f t="shared" ref="E30:J30" si="8">E31+E37+E43+E48+E50</f>
        <v>27965468.600000001</v>
      </c>
      <c r="F30" s="53">
        <f t="shared" si="8"/>
        <v>6534800.04</v>
      </c>
      <c r="G30" s="53">
        <f t="shared" si="8"/>
        <v>0</v>
      </c>
      <c r="H30" s="53">
        <f t="shared" si="8"/>
        <v>1489507.36</v>
      </c>
      <c r="I30" s="53">
        <f t="shared" si="8"/>
        <v>0</v>
      </c>
      <c r="J30" s="53">
        <f t="shared" si="8"/>
        <v>0</v>
      </c>
    </row>
    <row r="31" spans="1:13" ht="27.75" customHeight="1">
      <c r="A31" s="74" t="s">
        <v>17</v>
      </c>
      <c r="B31" s="54">
        <v>2100</v>
      </c>
      <c r="C31" s="54" t="s">
        <v>27</v>
      </c>
      <c r="D31" s="52">
        <f>D32+D33+D34+D35</f>
        <v>23032827.900000002</v>
      </c>
      <c r="E31" s="52">
        <f t="shared" ref="E31:J31" si="9">E32+E33+E34+E35</f>
        <v>21701296.900000002</v>
      </c>
      <c r="F31" s="52">
        <f t="shared" si="9"/>
        <v>1331531</v>
      </c>
      <c r="G31" s="52">
        <f t="shared" si="9"/>
        <v>0</v>
      </c>
      <c r="H31" s="52">
        <f t="shared" si="9"/>
        <v>0</v>
      </c>
      <c r="I31" s="52">
        <f t="shared" si="9"/>
        <v>0</v>
      </c>
      <c r="J31" s="52">
        <f t="shared" si="9"/>
        <v>0</v>
      </c>
    </row>
    <row r="32" spans="1:13" ht="24.95" customHeight="1">
      <c r="A32" s="55" t="s">
        <v>64</v>
      </c>
      <c r="B32" s="44">
        <v>2110</v>
      </c>
      <c r="C32" s="43" t="s">
        <v>65</v>
      </c>
      <c r="D32" s="45">
        <f>SUM(E32:J32)</f>
        <v>17680237.280000001</v>
      </c>
      <c r="E32" s="49">
        <f>16068137+60000+702230.28</f>
        <v>16830367.280000001</v>
      </c>
      <c r="F32" s="49">
        <v>849870</v>
      </c>
      <c r="G32" s="46"/>
      <c r="H32" s="46"/>
      <c r="I32" s="46"/>
      <c r="J32" s="46"/>
    </row>
    <row r="33" spans="1:14" ht="30" customHeight="1">
      <c r="A33" s="55" t="s">
        <v>47</v>
      </c>
      <c r="B33" s="44">
        <v>2120</v>
      </c>
      <c r="C33" s="43" t="s">
        <v>66</v>
      </c>
      <c r="D33" s="45">
        <f>SUM(E33:J33)</f>
        <v>225233.6</v>
      </c>
      <c r="E33" s="159">
        <v>233.6</v>
      </c>
      <c r="F33" s="46">
        <v>225000</v>
      </c>
      <c r="G33" s="46"/>
      <c r="H33" s="46"/>
      <c r="I33" s="46"/>
      <c r="J33" s="46"/>
    </row>
    <row r="34" spans="1:14" ht="21" customHeight="1">
      <c r="A34" s="55"/>
      <c r="B34" s="44"/>
      <c r="C34" s="43"/>
      <c r="D34" s="45">
        <f>SUM(E34:J34)</f>
        <v>0</v>
      </c>
      <c r="E34" s="49"/>
      <c r="F34" s="46"/>
      <c r="G34" s="46"/>
      <c r="H34" s="46"/>
      <c r="I34" s="46"/>
      <c r="J34" s="46"/>
    </row>
    <row r="35" spans="1:14" ht="69.75" customHeight="1">
      <c r="A35" s="75" t="s">
        <v>67</v>
      </c>
      <c r="B35" s="54">
        <v>2140</v>
      </c>
      <c r="C35" s="51" t="s">
        <v>68</v>
      </c>
      <c r="D35" s="52">
        <f>D36</f>
        <v>5127357.0199999996</v>
      </c>
      <c r="E35" s="52">
        <f>E36</f>
        <v>4870696.0199999996</v>
      </c>
      <c r="F35" s="52">
        <f t="shared" ref="F35:J35" si="10">F36</f>
        <v>256661</v>
      </c>
      <c r="G35" s="52">
        <f t="shared" si="10"/>
        <v>0</v>
      </c>
      <c r="H35" s="52">
        <f t="shared" si="10"/>
        <v>0</v>
      </c>
      <c r="I35" s="52">
        <f t="shared" si="10"/>
        <v>0</v>
      </c>
      <c r="J35" s="52">
        <f t="shared" si="10"/>
        <v>0</v>
      </c>
    </row>
    <row r="36" spans="1:14" ht="33" customHeight="1">
      <c r="A36" s="56" t="s">
        <v>134</v>
      </c>
      <c r="B36" s="57">
        <v>2141</v>
      </c>
      <c r="C36" s="58" t="s">
        <v>68</v>
      </c>
      <c r="D36" s="45">
        <f>SUM(E36:J36)</f>
        <v>5127357.0199999996</v>
      </c>
      <c r="E36" s="49">
        <v>4870696.0199999996</v>
      </c>
      <c r="F36" s="49">
        <v>256661</v>
      </c>
      <c r="G36" s="46"/>
      <c r="H36" s="46"/>
      <c r="I36" s="46"/>
      <c r="J36" s="46"/>
    </row>
    <row r="37" spans="1:14" ht="30.75" customHeight="1">
      <c r="A37" s="74" t="s">
        <v>18</v>
      </c>
      <c r="B37" s="54">
        <v>2200</v>
      </c>
      <c r="C37" s="51" t="s">
        <v>110</v>
      </c>
      <c r="D37" s="52">
        <f>D39+D40+D41+D42+D38</f>
        <v>0</v>
      </c>
      <c r="E37" s="52">
        <f>E39+E40+E41+E42+E38</f>
        <v>0</v>
      </c>
      <c r="F37" s="52">
        <f t="shared" ref="F37:J37" si="11">F39+F40+F41+F42+F38</f>
        <v>0</v>
      </c>
      <c r="G37" s="52">
        <f t="shared" si="11"/>
        <v>0</v>
      </c>
      <c r="H37" s="52">
        <f t="shared" si="11"/>
        <v>0</v>
      </c>
      <c r="I37" s="52">
        <f t="shared" si="11"/>
        <v>0</v>
      </c>
      <c r="J37" s="52">
        <f t="shared" si="11"/>
        <v>0</v>
      </c>
      <c r="N37" s="12"/>
    </row>
    <row r="38" spans="1:14" s="98" customFormat="1" ht="34.5" customHeight="1">
      <c r="A38" s="55" t="s">
        <v>144</v>
      </c>
      <c r="B38" s="44">
        <v>2210</v>
      </c>
      <c r="C38" s="43" t="s">
        <v>145</v>
      </c>
      <c r="D38" s="45">
        <f>SUM(E38:J38)</f>
        <v>0</v>
      </c>
      <c r="E38" s="49"/>
      <c r="F38" s="46"/>
      <c r="G38" s="46"/>
      <c r="H38" s="46"/>
      <c r="I38" s="46"/>
      <c r="J38" s="46"/>
    </row>
    <row r="39" spans="1:14" ht="42" customHeight="1">
      <c r="A39" s="55" t="s">
        <v>143</v>
      </c>
      <c r="B39" s="44">
        <v>2211</v>
      </c>
      <c r="C39" s="43" t="s">
        <v>69</v>
      </c>
      <c r="D39" s="45">
        <f>SUM(E39:J39)</f>
        <v>0</v>
      </c>
      <c r="E39" s="49"/>
      <c r="F39" s="46"/>
      <c r="G39" s="46"/>
      <c r="H39" s="46"/>
      <c r="I39" s="46"/>
      <c r="J39" s="46"/>
    </row>
    <row r="40" spans="1:14" ht="17.25" customHeight="1">
      <c r="A40" s="59"/>
      <c r="B40" s="60"/>
      <c r="C40" s="43"/>
      <c r="D40" s="45">
        <f>SUM(E40:J40)</f>
        <v>0</v>
      </c>
      <c r="E40" s="49"/>
      <c r="F40" s="46"/>
      <c r="G40" s="46"/>
      <c r="H40" s="46"/>
      <c r="I40" s="46"/>
      <c r="J40" s="46"/>
    </row>
    <row r="41" spans="1:14" ht="45.75" customHeight="1">
      <c r="A41" s="59" t="s">
        <v>70</v>
      </c>
      <c r="B41" s="61">
        <v>2220</v>
      </c>
      <c r="C41" s="43" t="s">
        <v>71</v>
      </c>
      <c r="D41" s="45">
        <f>SUM(E41:J41)</f>
        <v>0</v>
      </c>
      <c r="E41" s="49"/>
      <c r="F41" s="46"/>
      <c r="G41" s="46"/>
      <c r="H41" s="46"/>
      <c r="I41" s="46"/>
      <c r="J41" s="46"/>
    </row>
    <row r="42" spans="1:14" ht="22.5" customHeight="1">
      <c r="A42" s="59"/>
      <c r="B42" s="60"/>
      <c r="C42" s="43"/>
      <c r="D42" s="45">
        <f>SUM(E42:J42)</f>
        <v>0</v>
      </c>
      <c r="E42" s="49"/>
      <c r="F42" s="46"/>
      <c r="G42" s="46"/>
      <c r="H42" s="46"/>
      <c r="I42" s="46"/>
      <c r="J42" s="46"/>
    </row>
    <row r="43" spans="1:14" ht="35.25" customHeight="1">
      <c r="A43" s="74" t="s">
        <v>19</v>
      </c>
      <c r="B43" s="54">
        <v>2300</v>
      </c>
      <c r="C43" s="51" t="s">
        <v>72</v>
      </c>
      <c r="D43" s="52">
        <f>SUM(D44:D47)</f>
        <v>13000</v>
      </c>
      <c r="E43" s="52">
        <f t="shared" ref="E43" si="12">SUM(E44:E47)</f>
        <v>13000</v>
      </c>
      <c r="F43" s="52">
        <f t="shared" ref="F43" si="13">SUM(F44:F47)</f>
        <v>0</v>
      </c>
      <c r="G43" s="52">
        <f t="shared" ref="G43" si="14">SUM(G44:G47)</f>
        <v>0</v>
      </c>
      <c r="H43" s="52">
        <f t="shared" ref="H43" si="15">SUM(H44:H47)</f>
        <v>0</v>
      </c>
      <c r="I43" s="52">
        <f t="shared" ref="I43" si="16">SUM(I44:I47)</f>
        <v>0</v>
      </c>
      <c r="J43" s="52">
        <f t="shared" ref="J43" si="17">SUM(J44:J47)</f>
        <v>0</v>
      </c>
      <c r="K43" s="12"/>
    </row>
    <row r="44" spans="1:14" ht="31.5" customHeight="1">
      <c r="A44" s="42" t="s">
        <v>73</v>
      </c>
      <c r="B44" s="44">
        <v>2310</v>
      </c>
      <c r="C44" s="43" t="s">
        <v>74</v>
      </c>
      <c r="D44" s="45">
        <f>SUM(E44:J44)</f>
        <v>0</v>
      </c>
      <c r="E44" s="49">
        <v>0</v>
      </c>
      <c r="F44" s="46"/>
      <c r="G44" s="46"/>
      <c r="H44" s="46"/>
      <c r="I44" s="46"/>
      <c r="J44" s="46"/>
    </row>
    <row r="45" spans="1:14" ht="42.75" customHeight="1">
      <c r="A45" s="42" t="s">
        <v>76</v>
      </c>
      <c r="B45" s="44">
        <v>2320</v>
      </c>
      <c r="C45" s="43" t="s">
        <v>75</v>
      </c>
      <c r="D45" s="45">
        <f t="shared" ref="D45:D47" si="18">SUM(E45:J45)</f>
        <v>3000</v>
      </c>
      <c r="E45" s="49">
        <v>3000</v>
      </c>
      <c r="F45" s="46"/>
      <c r="G45" s="46"/>
      <c r="H45" s="46"/>
      <c r="I45" s="46"/>
      <c r="J45" s="46"/>
    </row>
    <row r="46" spans="1:14" ht="31.5" customHeight="1">
      <c r="A46" s="42" t="s">
        <v>77</v>
      </c>
      <c r="B46" s="44">
        <v>2330</v>
      </c>
      <c r="C46" s="43" t="s">
        <v>78</v>
      </c>
      <c r="D46" s="45">
        <f t="shared" si="18"/>
        <v>10000</v>
      </c>
      <c r="E46" s="49">
        <v>10000</v>
      </c>
      <c r="F46" s="46"/>
      <c r="G46" s="46"/>
      <c r="H46" s="46"/>
      <c r="I46" s="46"/>
      <c r="J46" s="46"/>
    </row>
    <row r="47" spans="1:14" ht="24.95" customHeight="1">
      <c r="A47" s="55"/>
      <c r="B47" s="42"/>
      <c r="C47" s="43"/>
      <c r="D47" s="45">
        <f t="shared" si="18"/>
        <v>0</v>
      </c>
      <c r="E47" s="46"/>
      <c r="F47" s="46"/>
      <c r="G47" s="46"/>
      <c r="H47" s="46"/>
      <c r="I47" s="46"/>
      <c r="J47" s="46"/>
    </row>
    <row r="48" spans="1:14" ht="38.25" customHeight="1">
      <c r="A48" s="75" t="s">
        <v>79</v>
      </c>
      <c r="B48" s="54">
        <v>2500</v>
      </c>
      <c r="C48" s="51" t="s">
        <v>27</v>
      </c>
      <c r="D48" s="52">
        <f>D49</f>
        <v>0</v>
      </c>
      <c r="E48" s="52">
        <f t="shared" ref="E48:J48" si="19">E49</f>
        <v>0</v>
      </c>
      <c r="F48" s="52">
        <f t="shared" si="19"/>
        <v>0</v>
      </c>
      <c r="G48" s="52">
        <f t="shared" si="19"/>
        <v>0</v>
      </c>
      <c r="H48" s="52">
        <f t="shared" si="19"/>
        <v>0</v>
      </c>
      <c r="I48" s="52">
        <f t="shared" si="19"/>
        <v>0</v>
      </c>
      <c r="J48" s="52">
        <f t="shared" si="19"/>
        <v>0</v>
      </c>
    </row>
    <row r="49" spans="1:10" ht="58.5" customHeight="1">
      <c r="A49" s="55" t="s">
        <v>80</v>
      </c>
      <c r="B49" s="44">
        <v>2520</v>
      </c>
      <c r="C49" s="43" t="s">
        <v>81</v>
      </c>
      <c r="D49" s="45">
        <f>SUM(E49:J49)</f>
        <v>0</v>
      </c>
      <c r="E49" s="46"/>
      <c r="F49" s="46"/>
      <c r="G49" s="46"/>
      <c r="H49" s="46"/>
      <c r="I49" s="46"/>
      <c r="J49" s="46"/>
    </row>
    <row r="50" spans="1:10" ht="33.75" customHeight="1">
      <c r="A50" s="74" t="s">
        <v>82</v>
      </c>
      <c r="B50" s="54">
        <v>2600</v>
      </c>
      <c r="C50" s="62" t="s">
        <v>27</v>
      </c>
      <c r="D50" s="52">
        <f>D51+D54+D55+D56</f>
        <v>9927080.2300000004</v>
      </c>
      <c r="E50" s="52">
        <f t="shared" ref="E50:J50" si="20">E51+E54+E55+E56</f>
        <v>6251171.7000000002</v>
      </c>
      <c r="F50" s="52">
        <f>F51+F52+F54+F55+F56</f>
        <v>5203269.04</v>
      </c>
      <c r="G50" s="52">
        <f t="shared" si="20"/>
        <v>0</v>
      </c>
      <c r="H50" s="52">
        <f t="shared" si="20"/>
        <v>1489507.36</v>
      </c>
      <c r="I50" s="52">
        <f t="shared" si="20"/>
        <v>0</v>
      </c>
      <c r="J50" s="52">
        <f t="shared" si="20"/>
        <v>0</v>
      </c>
    </row>
    <row r="51" spans="1:10" ht="45.75" customHeight="1">
      <c r="A51" s="63" t="s">
        <v>83</v>
      </c>
      <c r="B51" s="64">
        <v>2630</v>
      </c>
      <c r="C51" s="84" t="s">
        <v>84</v>
      </c>
      <c r="D51" s="66">
        <f t="shared" ref="D51:D58" si="21">SUM(E51:J51)</f>
        <v>0</v>
      </c>
      <c r="E51" s="85">
        <v>0</v>
      </c>
      <c r="F51" s="85">
        <v>0</v>
      </c>
      <c r="G51" s="66"/>
      <c r="H51" s="66">
        <v>0</v>
      </c>
      <c r="I51" s="66"/>
      <c r="J51" s="86"/>
    </row>
    <row r="52" spans="1:10" s="157" customFormat="1" ht="45.75" customHeight="1">
      <c r="A52" s="63" t="s">
        <v>177</v>
      </c>
      <c r="B52" s="64">
        <v>2640</v>
      </c>
      <c r="C52" s="84" t="s">
        <v>85</v>
      </c>
      <c r="D52" s="66">
        <f>SUM(E52:J52)</f>
        <v>3016867.87</v>
      </c>
      <c r="E52" s="85"/>
      <c r="F52" s="85">
        <v>3016867.87</v>
      </c>
      <c r="G52" s="66"/>
      <c r="H52" s="66"/>
      <c r="I52" s="66"/>
      <c r="J52" s="86"/>
    </row>
    <row r="53" spans="1:10" s="157" customFormat="1" ht="18" customHeight="1">
      <c r="A53" s="158" t="s">
        <v>178</v>
      </c>
      <c r="B53" s="64">
        <v>2640</v>
      </c>
      <c r="C53" s="84" t="s">
        <v>85</v>
      </c>
      <c r="D53" s="66">
        <f>SUM(E53:J53)</f>
        <v>3016867.87</v>
      </c>
      <c r="E53" s="85"/>
      <c r="F53" s="85">
        <v>3016867.87</v>
      </c>
      <c r="G53" s="66"/>
      <c r="H53" s="66"/>
      <c r="I53" s="66"/>
      <c r="J53" s="86"/>
    </row>
    <row r="54" spans="1:10" ht="29.25" customHeight="1">
      <c r="A54" s="63" t="s">
        <v>149</v>
      </c>
      <c r="B54" s="64">
        <v>2640</v>
      </c>
      <c r="C54" s="65" t="s">
        <v>85</v>
      </c>
      <c r="D54" s="66">
        <f t="shared" si="21"/>
        <v>9207842.5199999996</v>
      </c>
      <c r="E54" s="218">
        <f>4702836.6+160343.65+12790+656197.34-233.6</f>
        <v>5531933.9900000002</v>
      </c>
      <c r="F54" s="217">
        <f>4898761.04-3016867.87+304508</f>
        <v>2186401.17</v>
      </c>
      <c r="G54" s="66"/>
      <c r="H54" s="66">
        <f>1430859+58648.36</f>
        <v>1489507.36</v>
      </c>
      <c r="I54" s="66"/>
      <c r="J54" s="66"/>
    </row>
    <row r="55" spans="1:10" ht="29.25" customHeight="1">
      <c r="A55" s="105" t="s">
        <v>159</v>
      </c>
      <c r="B55" s="64">
        <v>2660</v>
      </c>
      <c r="C55" s="65" t="s">
        <v>146</v>
      </c>
      <c r="D55" s="66">
        <f t="shared" si="21"/>
        <v>719237.71</v>
      </c>
      <c r="E55" s="66">
        <f>704128+15109.71</f>
        <v>719237.71</v>
      </c>
      <c r="F55" s="66">
        <v>0</v>
      </c>
      <c r="G55" s="66"/>
      <c r="H55" s="66">
        <v>0</v>
      </c>
      <c r="I55" s="66"/>
      <c r="J55" s="86"/>
    </row>
    <row r="56" spans="1:10" s="18" customFormat="1" ht="39" customHeight="1">
      <c r="A56" s="103" t="s">
        <v>86</v>
      </c>
      <c r="B56" s="104">
        <v>2700</v>
      </c>
      <c r="C56" s="104">
        <v>400</v>
      </c>
      <c r="D56" s="45">
        <f t="shared" si="21"/>
        <v>0</v>
      </c>
      <c r="E56" s="45">
        <f>SUM(E57:E58)</f>
        <v>0</v>
      </c>
      <c r="F56" s="45">
        <f>SUM(F57:F58)</f>
        <v>0</v>
      </c>
      <c r="G56" s="45">
        <f t="shared" ref="G56:H56" si="22">SUM(G57:G58)</f>
        <v>0</v>
      </c>
      <c r="H56" s="45">
        <f t="shared" si="22"/>
        <v>0</v>
      </c>
      <c r="I56" s="45">
        <f t="shared" ref="I56" si="23">SUM(I57:I58)</f>
        <v>0</v>
      </c>
      <c r="J56" s="45">
        <f t="shared" ref="J56" si="24">SUM(J57:J58)</f>
        <v>0</v>
      </c>
    </row>
    <row r="57" spans="1:10" s="18" customFormat="1" ht="44.25" customHeight="1">
      <c r="A57" s="67" t="s">
        <v>87</v>
      </c>
      <c r="B57" s="68">
        <v>2710</v>
      </c>
      <c r="C57" s="68">
        <v>406</v>
      </c>
      <c r="D57" s="45">
        <f t="shared" si="21"/>
        <v>0</v>
      </c>
      <c r="E57" s="69"/>
      <c r="F57" s="69"/>
      <c r="G57" s="69"/>
      <c r="H57" s="69"/>
      <c r="I57" s="69"/>
      <c r="J57" s="70"/>
    </row>
    <row r="58" spans="1:10" s="18" customFormat="1" ht="46.5" customHeight="1">
      <c r="A58" s="67" t="s">
        <v>147</v>
      </c>
      <c r="B58" s="68">
        <v>2720</v>
      </c>
      <c r="C58" s="68">
        <v>407</v>
      </c>
      <c r="D58" s="45">
        <f t="shared" si="21"/>
        <v>0</v>
      </c>
      <c r="E58" s="69"/>
      <c r="F58" s="69"/>
      <c r="G58" s="69"/>
      <c r="H58" s="69"/>
      <c r="I58" s="69"/>
      <c r="J58" s="70"/>
    </row>
    <row r="59" spans="1:10" s="109" customFormat="1" ht="38.25" customHeight="1">
      <c r="A59" s="106" t="s">
        <v>88</v>
      </c>
      <c r="B59" s="107">
        <v>3000</v>
      </c>
      <c r="C59" s="107">
        <v>100</v>
      </c>
      <c r="D59" s="108">
        <f>D60+D61+D62</f>
        <v>0</v>
      </c>
      <c r="E59" s="108">
        <v>0</v>
      </c>
      <c r="F59" s="108">
        <v>0</v>
      </c>
      <c r="G59" s="108">
        <v>0</v>
      </c>
      <c r="H59" s="108">
        <f t="shared" ref="H59:I59" si="25">H60+H61+H62</f>
        <v>0</v>
      </c>
      <c r="I59" s="108">
        <f t="shared" si="25"/>
        <v>0</v>
      </c>
      <c r="J59" s="108">
        <v>0</v>
      </c>
    </row>
    <row r="60" spans="1:10" s="18" customFormat="1" ht="24.95" customHeight="1">
      <c r="A60" s="67" t="s">
        <v>89</v>
      </c>
      <c r="B60" s="68">
        <v>3010</v>
      </c>
      <c r="C60" s="67"/>
      <c r="D60" s="45">
        <f>H60</f>
        <v>0</v>
      </c>
      <c r="E60" s="72" t="s">
        <v>27</v>
      </c>
      <c r="F60" s="72" t="s">
        <v>27</v>
      </c>
      <c r="G60" s="72" t="s">
        <v>27</v>
      </c>
      <c r="H60" s="69"/>
      <c r="I60" s="69"/>
      <c r="J60" s="73" t="s">
        <v>27</v>
      </c>
    </row>
    <row r="61" spans="1:10" s="18" customFormat="1" ht="24.95" customHeight="1">
      <c r="A61" s="71" t="s">
        <v>90</v>
      </c>
      <c r="B61" s="68">
        <v>3020</v>
      </c>
      <c r="C61" s="67"/>
      <c r="D61" s="45">
        <f>H61</f>
        <v>0</v>
      </c>
      <c r="E61" s="72" t="s">
        <v>27</v>
      </c>
      <c r="F61" s="72" t="s">
        <v>27</v>
      </c>
      <c r="G61" s="72" t="s">
        <v>27</v>
      </c>
      <c r="H61" s="69"/>
      <c r="I61" s="69"/>
      <c r="J61" s="73" t="s">
        <v>27</v>
      </c>
    </row>
    <row r="62" spans="1:10" s="18" customFormat="1" ht="24.95" customHeight="1">
      <c r="A62" s="71" t="s">
        <v>91</v>
      </c>
      <c r="B62" s="68">
        <v>3030</v>
      </c>
      <c r="C62" s="67"/>
      <c r="D62" s="45">
        <f>H62</f>
        <v>0</v>
      </c>
      <c r="E62" s="72" t="s">
        <v>27</v>
      </c>
      <c r="F62" s="72" t="s">
        <v>27</v>
      </c>
      <c r="G62" s="72" t="s">
        <v>27</v>
      </c>
      <c r="H62" s="69"/>
      <c r="I62" s="69"/>
      <c r="J62" s="73" t="s">
        <v>27</v>
      </c>
    </row>
    <row r="63" spans="1:10" s="109" customFormat="1" ht="24.95" customHeight="1">
      <c r="A63" s="110" t="s">
        <v>92</v>
      </c>
      <c r="B63" s="107">
        <v>4000</v>
      </c>
      <c r="C63" s="107" t="s">
        <v>27</v>
      </c>
      <c r="D63" s="108">
        <f>D64</f>
        <v>133977.45000000001</v>
      </c>
      <c r="E63" s="108">
        <f>E64</f>
        <v>0</v>
      </c>
      <c r="F63" s="108">
        <f t="shared" ref="F63:J63" si="26">F64</f>
        <v>133977.45000000001</v>
      </c>
      <c r="G63" s="108">
        <f t="shared" si="26"/>
        <v>0</v>
      </c>
      <c r="H63" s="108">
        <f t="shared" si="26"/>
        <v>0</v>
      </c>
      <c r="I63" s="108">
        <f t="shared" si="26"/>
        <v>0</v>
      </c>
      <c r="J63" s="108">
        <f t="shared" si="26"/>
        <v>0</v>
      </c>
    </row>
    <row r="64" spans="1:10" s="18" customFormat="1" ht="36" customHeight="1">
      <c r="A64" s="71" t="s">
        <v>93</v>
      </c>
      <c r="B64" s="68">
        <v>4010</v>
      </c>
      <c r="C64" s="68">
        <v>610</v>
      </c>
      <c r="D64" s="45">
        <f>SUM(E64:J64)</f>
        <v>133977.45000000001</v>
      </c>
      <c r="E64" s="72">
        <v>0</v>
      </c>
      <c r="F64" s="159">
        <v>133977.45000000001</v>
      </c>
      <c r="G64" s="72">
        <v>0</v>
      </c>
      <c r="H64" s="72">
        <v>0</v>
      </c>
      <c r="I64" s="72"/>
      <c r="J64" s="73">
        <v>0</v>
      </c>
    </row>
    <row r="65" spans="1:11" s="18" customFormat="1" ht="24.95" customHeight="1">
      <c r="A65" s="71"/>
      <c r="B65" s="68"/>
      <c r="C65" s="68"/>
      <c r="D65" s="45"/>
      <c r="E65" s="72"/>
      <c r="F65" s="72"/>
      <c r="G65" s="72"/>
      <c r="H65" s="72"/>
      <c r="I65" s="72"/>
      <c r="J65" s="73"/>
    </row>
    <row r="66" spans="1:11">
      <c r="A66" s="82" t="s">
        <v>128</v>
      </c>
      <c r="B66" s="19"/>
      <c r="C66" s="19"/>
      <c r="D66" s="83">
        <f t="shared" ref="D66:J66" si="27">D9-D10+D11-D30-D59-D63</f>
        <v>3016867.87</v>
      </c>
      <c r="E66" s="83">
        <f t="shared" si="27"/>
        <v>0</v>
      </c>
      <c r="F66" s="83">
        <f t="shared" si="27"/>
        <v>0</v>
      </c>
      <c r="G66" s="83">
        <f t="shared" si="27"/>
        <v>0</v>
      </c>
      <c r="H66" s="83">
        <f t="shared" si="27"/>
        <v>0</v>
      </c>
      <c r="I66" s="83">
        <f t="shared" si="27"/>
        <v>0</v>
      </c>
      <c r="J66" s="83">
        <f t="shared" si="27"/>
        <v>0</v>
      </c>
      <c r="K66" s="83"/>
    </row>
    <row r="67" spans="1:11">
      <c r="B67" s="10"/>
      <c r="C67" s="10"/>
      <c r="D67" s="10"/>
      <c r="E67" s="10"/>
      <c r="F67" s="10"/>
    </row>
    <row r="68" spans="1:11">
      <c r="B68" s="10"/>
      <c r="C68" s="10"/>
      <c r="D68" s="10"/>
      <c r="E68" s="10"/>
      <c r="F68" s="10"/>
      <c r="G68" s="21"/>
      <c r="H68" s="21"/>
      <c r="I68" s="21"/>
      <c r="J68" s="21"/>
    </row>
    <row r="69" spans="1:11">
      <c r="A69" s="160"/>
      <c r="B69" s="160"/>
      <c r="C69" s="160"/>
      <c r="D69" s="160"/>
      <c r="E69" s="160"/>
      <c r="F69" s="160"/>
      <c r="G69" s="160"/>
      <c r="H69" s="160"/>
    </row>
    <row r="70" spans="1:11">
      <c r="B70" s="10"/>
      <c r="C70" s="10"/>
      <c r="D70" s="10"/>
      <c r="E70" s="10"/>
      <c r="F70" s="10"/>
      <c r="G70" s="21"/>
      <c r="H70" s="21"/>
    </row>
    <row r="71" spans="1:11">
      <c r="D71" s="21"/>
      <c r="E71" s="21"/>
      <c r="F71" s="21"/>
      <c r="G71" s="20"/>
      <c r="H71" s="20"/>
    </row>
    <row r="72" spans="1:11">
      <c r="B72" s="10"/>
      <c r="C72" s="10"/>
      <c r="D72" s="10"/>
      <c r="E72" s="10"/>
      <c r="F72" s="21"/>
      <c r="G72" s="21"/>
      <c r="H72" s="21"/>
    </row>
    <row r="73" spans="1:11">
      <c r="B73" s="10"/>
      <c r="C73" s="10"/>
      <c r="D73" s="10"/>
      <c r="E73" s="10"/>
      <c r="F73" s="21"/>
      <c r="G73" s="20"/>
      <c r="H73" s="20"/>
    </row>
    <row r="74" spans="1:11">
      <c r="B74" s="10"/>
      <c r="C74" s="10"/>
      <c r="D74" s="10"/>
      <c r="E74" s="10"/>
      <c r="F74" s="21"/>
      <c r="G74" s="21"/>
      <c r="H74" s="21"/>
    </row>
    <row r="75" spans="1:11">
      <c r="B75" s="160"/>
      <c r="C75" s="160"/>
      <c r="D75" s="160"/>
      <c r="E75" s="10"/>
      <c r="F75" s="21"/>
      <c r="G75" s="21"/>
      <c r="H75" s="21"/>
    </row>
    <row r="76" spans="1:11">
      <c r="B76" s="10"/>
      <c r="C76" s="10"/>
      <c r="D76" s="10"/>
      <c r="E76" s="10"/>
      <c r="F76" s="21"/>
      <c r="G76" s="20"/>
      <c r="H76" s="20"/>
    </row>
    <row r="77" spans="1:11">
      <c r="B77" s="10"/>
      <c r="C77" s="10"/>
      <c r="D77" s="10"/>
      <c r="E77" s="10"/>
      <c r="F77" s="21"/>
      <c r="G77" s="21"/>
      <c r="H77" s="21"/>
    </row>
    <row r="78" spans="1:11">
      <c r="B78" s="10"/>
      <c r="C78" s="10"/>
      <c r="D78" s="10"/>
      <c r="E78" s="10"/>
      <c r="F78" s="21"/>
      <c r="G78" s="21"/>
      <c r="H78" s="21"/>
    </row>
    <row r="79" spans="1:11">
      <c r="B79" s="160"/>
      <c r="C79" s="160"/>
      <c r="D79" s="160"/>
      <c r="E79" s="10"/>
      <c r="F79" s="21"/>
      <c r="G79" s="20"/>
      <c r="H79" s="20"/>
    </row>
    <row r="80" spans="1:11">
      <c r="B80" s="10"/>
      <c r="C80" s="10"/>
      <c r="D80" s="10"/>
      <c r="E80" s="10"/>
      <c r="F80" s="21"/>
      <c r="G80" s="21"/>
      <c r="H80" s="21"/>
    </row>
    <row r="81" spans="4:8">
      <c r="D81" s="21"/>
      <c r="E81" s="21"/>
      <c r="F81" s="21"/>
      <c r="G81" s="20"/>
      <c r="H81" s="20"/>
    </row>
  </sheetData>
  <mergeCells count="16">
    <mergeCell ref="B79:D79"/>
    <mergeCell ref="F6:F7"/>
    <mergeCell ref="G6:G7"/>
    <mergeCell ref="H6:J6"/>
    <mergeCell ref="A69:H69"/>
    <mergeCell ref="B75:D75"/>
    <mergeCell ref="H1:J1"/>
    <mergeCell ref="A2:J2"/>
    <mergeCell ref="A3:J3"/>
    <mergeCell ref="A4:A7"/>
    <mergeCell ref="B4:B7"/>
    <mergeCell ref="C4:C7"/>
    <mergeCell ref="D4:J4"/>
    <mergeCell ref="D5:D7"/>
    <mergeCell ref="E5:J5"/>
    <mergeCell ref="E6:E7"/>
  </mergeCells>
  <pageMargins left="0.70866141732283472" right="0.19685039370078741" top="0.31496062992125984" bottom="0.31496062992125984" header="0.31496062992125984" footer="0.31496062992125984"/>
  <pageSetup paperSize="9" scale="60" orientation="portrait" r:id="rId1"/>
  <rowBreaks count="1" manualBreakCount="1">
    <brk id="36" max="16383" man="1"/>
  </rowBreaks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N79"/>
  <sheetViews>
    <sheetView view="pageBreakPreview" zoomScale="70" zoomScaleSheetLayoutView="70" workbookViewId="0">
      <pane ySplit="7" topLeftCell="A30" activePane="bottomLeft" state="frozen"/>
      <selection activeCell="G21" sqref="G21"/>
      <selection pane="bottomLeft" activeCell="F32" sqref="F32"/>
    </sheetView>
  </sheetViews>
  <sheetFormatPr defaultRowHeight="15"/>
  <cols>
    <col min="1" max="1" width="44.5703125" style="98" customWidth="1"/>
    <col min="2" max="2" width="6.28515625" style="98" customWidth="1"/>
    <col min="3" max="3" width="14.28515625" style="98" customWidth="1"/>
    <col min="4" max="4" width="16.5703125" style="99" customWidth="1"/>
    <col min="5" max="5" width="16.42578125" style="99" customWidth="1"/>
    <col min="6" max="6" width="15.28515625" style="99" customWidth="1"/>
    <col min="7" max="7" width="13.5703125" style="99" customWidth="1"/>
    <col min="8" max="8" width="14.7109375" style="99" customWidth="1"/>
    <col min="9" max="9" width="10.28515625" style="99" hidden="1" customWidth="1"/>
    <col min="10" max="10" width="12" style="99" customWidth="1"/>
    <col min="11" max="11" width="12.42578125" style="98" bestFit="1" customWidth="1"/>
    <col min="12" max="13" width="9.140625" style="98"/>
    <col min="14" max="14" width="13.5703125" style="98" bestFit="1" customWidth="1"/>
    <col min="15" max="16384" width="9.140625" style="98"/>
  </cols>
  <sheetData>
    <row r="1" spans="1:11">
      <c r="H1" s="187"/>
      <c r="I1" s="188"/>
      <c r="J1" s="188"/>
    </row>
    <row r="2" spans="1:11" ht="21">
      <c r="A2" s="189" t="s">
        <v>148</v>
      </c>
      <c r="B2" s="189"/>
      <c r="C2" s="189"/>
      <c r="D2" s="189"/>
      <c r="E2" s="189"/>
      <c r="F2" s="189"/>
      <c r="G2" s="189"/>
      <c r="H2" s="189"/>
      <c r="I2" s="189"/>
      <c r="J2" s="189"/>
    </row>
    <row r="3" spans="1:11" ht="18.75">
      <c r="A3" s="190" t="s">
        <v>168</v>
      </c>
      <c r="B3" s="190"/>
      <c r="C3" s="190"/>
      <c r="D3" s="190"/>
      <c r="E3" s="190"/>
      <c r="F3" s="190"/>
      <c r="G3" s="190"/>
      <c r="H3" s="190"/>
      <c r="I3" s="190"/>
      <c r="J3" s="190"/>
    </row>
    <row r="4" spans="1:11" ht="24" customHeight="1">
      <c r="A4" s="191" t="s">
        <v>8</v>
      </c>
      <c r="B4" s="191" t="s">
        <v>9</v>
      </c>
      <c r="C4" s="191" t="s">
        <v>10</v>
      </c>
      <c r="D4" s="192" t="s">
        <v>167</v>
      </c>
      <c r="E4" s="193"/>
      <c r="F4" s="193"/>
      <c r="G4" s="193"/>
      <c r="H4" s="193"/>
      <c r="I4" s="193"/>
      <c r="J4" s="193"/>
    </row>
    <row r="5" spans="1:11" ht="19.5" customHeight="1">
      <c r="A5" s="191"/>
      <c r="B5" s="191"/>
      <c r="C5" s="191"/>
      <c r="D5" s="191" t="s">
        <v>11</v>
      </c>
      <c r="E5" s="192" t="s">
        <v>12</v>
      </c>
      <c r="F5" s="193"/>
      <c r="G5" s="193"/>
      <c r="H5" s="193"/>
      <c r="I5" s="193"/>
      <c r="J5" s="193"/>
    </row>
    <row r="6" spans="1:11" ht="76.5" customHeight="1">
      <c r="A6" s="191"/>
      <c r="B6" s="191"/>
      <c r="C6" s="191"/>
      <c r="D6" s="191"/>
      <c r="E6" s="194" t="s">
        <v>127</v>
      </c>
      <c r="F6" s="195" t="s">
        <v>21</v>
      </c>
      <c r="G6" s="191" t="s">
        <v>13</v>
      </c>
      <c r="H6" s="191" t="s">
        <v>14</v>
      </c>
      <c r="I6" s="191"/>
      <c r="J6" s="191"/>
    </row>
    <row r="7" spans="1:11" ht="90.75" customHeight="1">
      <c r="A7" s="191"/>
      <c r="B7" s="191"/>
      <c r="C7" s="191"/>
      <c r="D7" s="191"/>
      <c r="E7" s="194"/>
      <c r="F7" s="195"/>
      <c r="G7" s="191"/>
      <c r="H7" s="97" t="s">
        <v>11</v>
      </c>
      <c r="I7" s="97" t="s">
        <v>15</v>
      </c>
      <c r="J7" s="97" t="s">
        <v>24</v>
      </c>
    </row>
    <row r="8" spans="1:11" ht="17.25" customHeight="1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9</v>
      </c>
      <c r="I8" s="15">
        <v>10</v>
      </c>
      <c r="J8" s="15">
        <v>10</v>
      </c>
    </row>
    <row r="9" spans="1:11" ht="32.25" customHeight="1">
      <c r="A9" s="42" t="s">
        <v>31</v>
      </c>
      <c r="B9" s="43" t="s">
        <v>32</v>
      </c>
      <c r="C9" s="44" t="s">
        <v>27</v>
      </c>
      <c r="D9" s="45">
        <f>SUM(E9:J9)</f>
        <v>0</v>
      </c>
      <c r="E9" s="46">
        <v>0</v>
      </c>
      <c r="F9" s="46">
        <v>0</v>
      </c>
      <c r="G9" s="46">
        <v>0</v>
      </c>
      <c r="H9" s="46">
        <v>0</v>
      </c>
      <c r="I9" s="46"/>
      <c r="J9" s="47">
        <v>0</v>
      </c>
    </row>
    <row r="10" spans="1:11" s="13" customFormat="1" ht="30" customHeight="1">
      <c r="A10" s="42" t="s">
        <v>34</v>
      </c>
      <c r="B10" s="43" t="s">
        <v>33</v>
      </c>
      <c r="C10" s="48" t="s">
        <v>27</v>
      </c>
      <c r="D10" s="45">
        <f>SUM(E10:J10)</f>
        <v>0</v>
      </c>
      <c r="E10" s="49"/>
      <c r="F10" s="49"/>
      <c r="G10" s="49"/>
      <c r="H10" s="49"/>
      <c r="I10" s="49"/>
      <c r="J10" s="50"/>
    </row>
    <row r="11" spans="1:11" s="113" customFormat="1" ht="30.75" customHeight="1">
      <c r="A11" s="111" t="s">
        <v>49</v>
      </c>
      <c r="B11" s="112" t="s">
        <v>51</v>
      </c>
      <c r="C11" s="112"/>
      <c r="D11" s="102">
        <f t="shared" ref="D11:J11" si="0">D12+D14+D17+D19+D22+D25+D28</f>
        <v>95050448.390000001</v>
      </c>
      <c r="E11" s="102">
        <f t="shared" si="0"/>
        <v>27086826.079999998</v>
      </c>
      <c r="F11" s="102">
        <f t="shared" si="0"/>
        <v>66317321.310000002</v>
      </c>
      <c r="G11" s="102">
        <f t="shared" si="0"/>
        <v>0</v>
      </c>
      <c r="H11" s="102">
        <f t="shared" si="0"/>
        <v>1646301</v>
      </c>
      <c r="I11" s="102">
        <f t="shared" si="0"/>
        <v>0</v>
      </c>
      <c r="J11" s="102">
        <f t="shared" si="0"/>
        <v>0</v>
      </c>
    </row>
    <row r="12" spans="1:11" s="13" customFormat="1" ht="30.75" customHeight="1">
      <c r="A12" s="74" t="s">
        <v>50</v>
      </c>
      <c r="B12" s="51" t="s">
        <v>105</v>
      </c>
      <c r="C12" s="51" t="s">
        <v>106</v>
      </c>
      <c r="D12" s="45">
        <f>D13</f>
        <v>0</v>
      </c>
      <c r="E12" s="52">
        <f>SUM(E13)</f>
        <v>0</v>
      </c>
      <c r="F12" s="52">
        <f t="shared" ref="F12:J12" si="1">SUM(F13)</f>
        <v>0</v>
      </c>
      <c r="G12" s="52">
        <f t="shared" si="1"/>
        <v>0</v>
      </c>
      <c r="H12" s="52">
        <f t="shared" si="1"/>
        <v>0</v>
      </c>
      <c r="I12" s="52">
        <f t="shared" si="1"/>
        <v>0</v>
      </c>
      <c r="J12" s="52">
        <f t="shared" si="1"/>
        <v>0</v>
      </c>
    </row>
    <row r="13" spans="1:11" s="13" customFormat="1" ht="24.75" customHeight="1">
      <c r="A13" s="42" t="s">
        <v>139</v>
      </c>
      <c r="B13" s="43" t="s">
        <v>107</v>
      </c>
      <c r="C13" s="48" t="s">
        <v>106</v>
      </c>
      <c r="D13" s="45">
        <f>SUM(E13:J13)</f>
        <v>0</v>
      </c>
      <c r="E13" s="49"/>
      <c r="F13" s="49"/>
      <c r="G13" s="49"/>
      <c r="H13" s="49"/>
      <c r="I13" s="49"/>
      <c r="J13" s="50"/>
    </row>
    <row r="14" spans="1:11" s="13" customFormat="1" ht="42" customHeight="1">
      <c r="A14" s="74" t="s">
        <v>52</v>
      </c>
      <c r="B14" s="51" t="s">
        <v>53</v>
      </c>
      <c r="C14" s="51" t="s">
        <v>54</v>
      </c>
      <c r="D14" s="45">
        <f>D15+D16</f>
        <v>28733127.079999998</v>
      </c>
      <c r="E14" s="52">
        <f>E15+E16</f>
        <v>27086826.079999998</v>
      </c>
      <c r="F14" s="52">
        <f t="shared" ref="F14:J14" si="2">F15+F16</f>
        <v>0</v>
      </c>
      <c r="G14" s="52">
        <f t="shared" si="2"/>
        <v>0</v>
      </c>
      <c r="H14" s="52">
        <f t="shared" si="2"/>
        <v>1646301</v>
      </c>
      <c r="I14" s="52">
        <f t="shared" si="2"/>
        <v>0</v>
      </c>
      <c r="J14" s="52">
        <f t="shared" si="2"/>
        <v>0</v>
      </c>
    </row>
    <row r="15" spans="1:11" s="13" customFormat="1" ht="59.25" customHeight="1">
      <c r="A15" s="42" t="s">
        <v>130</v>
      </c>
      <c r="B15" s="43" t="s">
        <v>55</v>
      </c>
      <c r="C15" s="48" t="s">
        <v>54</v>
      </c>
      <c r="D15" s="45">
        <f>E15+F15+G15+H15+J15</f>
        <v>27086826.079999998</v>
      </c>
      <c r="E15" s="49">
        <v>27086826.079999998</v>
      </c>
      <c r="F15" s="49"/>
      <c r="G15" s="49"/>
      <c r="H15" s="49"/>
      <c r="I15" s="49"/>
      <c r="J15" s="50"/>
      <c r="K15" s="101" t="s">
        <v>135</v>
      </c>
    </row>
    <row r="16" spans="1:11" s="13" customFormat="1" ht="45" customHeight="1">
      <c r="A16" s="42" t="s">
        <v>14</v>
      </c>
      <c r="B16" s="43" t="s">
        <v>140</v>
      </c>
      <c r="C16" s="48" t="s">
        <v>54</v>
      </c>
      <c r="D16" s="45">
        <f>E16+F16+G16+H16+J16</f>
        <v>1646301</v>
      </c>
      <c r="E16" s="49"/>
      <c r="F16" s="49"/>
      <c r="G16" s="49"/>
      <c r="H16" s="49">
        <v>1646301</v>
      </c>
      <c r="I16" s="49"/>
      <c r="J16" s="50"/>
      <c r="K16" s="101" t="s">
        <v>141</v>
      </c>
    </row>
    <row r="17" spans="1:13" ht="33" customHeight="1">
      <c r="A17" s="74" t="s">
        <v>35</v>
      </c>
      <c r="B17" s="51" t="s">
        <v>36</v>
      </c>
      <c r="C17" s="51" t="s">
        <v>56</v>
      </c>
      <c r="D17" s="52">
        <f>D18</f>
        <v>0</v>
      </c>
      <c r="E17" s="52">
        <f t="shared" ref="E17:J17" si="3">E18</f>
        <v>0</v>
      </c>
      <c r="F17" s="52">
        <f t="shared" si="3"/>
        <v>0</v>
      </c>
      <c r="G17" s="52">
        <f t="shared" si="3"/>
        <v>0</v>
      </c>
      <c r="H17" s="52">
        <f t="shared" si="3"/>
        <v>0</v>
      </c>
      <c r="I17" s="52">
        <f t="shared" si="3"/>
        <v>0</v>
      </c>
      <c r="J17" s="52">
        <f t="shared" si="3"/>
        <v>0</v>
      </c>
      <c r="M17" s="98" t="s">
        <v>30</v>
      </c>
    </row>
    <row r="18" spans="1:13" ht="33" customHeight="1">
      <c r="A18" s="42" t="s">
        <v>142</v>
      </c>
      <c r="B18" s="43" t="s">
        <v>57</v>
      </c>
      <c r="C18" s="48" t="s">
        <v>56</v>
      </c>
      <c r="D18" s="45">
        <f>SUM(E18:J18)</f>
        <v>0</v>
      </c>
      <c r="E18" s="46"/>
      <c r="F18" s="46"/>
      <c r="G18" s="46"/>
      <c r="H18" s="49"/>
      <c r="I18" s="46"/>
      <c r="J18" s="47"/>
    </row>
    <row r="19" spans="1:13" ht="32.25" customHeight="1">
      <c r="A19" s="75" t="s">
        <v>59</v>
      </c>
      <c r="B19" s="51" t="s">
        <v>58</v>
      </c>
      <c r="C19" s="51" t="s">
        <v>60</v>
      </c>
      <c r="D19" s="52">
        <f>D20+D21</f>
        <v>66317321.310000002</v>
      </c>
      <c r="E19" s="52">
        <f t="shared" ref="E19:J19" si="4">E20+E21</f>
        <v>0</v>
      </c>
      <c r="F19" s="52">
        <f t="shared" si="4"/>
        <v>66317321.310000002</v>
      </c>
      <c r="G19" s="52">
        <f t="shared" si="4"/>
        <v>0</v>
      </c>
      <c r="H19" s="52">
        <f t="shared" si="4"/>
        <v>0</v>
      </c>
      <c r="I19" s="52">
        <f t="shared" si="4"/>
        <v>0</v>
      </c>
      <c r="J19" s="52">
        <f t="shared" si="4"/>
        <v>0</v>
      </c>
    </row>
    <row r="20" spans="1:13" ht="21.75" customHeight="1">
      <c r="A20" s="42" t="s">
        <v>39</v>
      </c>
      <c r="B20" s="43" t="s">
        <v>108</v>
      </c>
      <c r="C20" s="48" t="s">
        <v>60</v>
      </c>
      <c r="D20" s="45">
        <f>SUM(E20:J20)</f>
        <v>66317321.310000002</v>
      </c>
      <c r="E20" s="46"/>
      <c r="F20" s="46">
        <v>66317321.310000002</v>
      </c>
      <c r="G20" s="46"/>
      <c r="H20" s="46"/>
      <c r="I20" s="46"/>
      <c r="J20" s="47"/>
    </row>
    <row r="21" spans="1:13" s="126" customFormat="1" ht="21.75" customHeight="1">
      <c r="A21" s="42" t="s">
        <v>13</v>
      </c>
      <c r="B21" s="43" t="s">
        <v>158</v>
      </c>
      <c r="C21" s="48" t="s">
        <v>60</v>
      </c>
      <c r="D21" s="45">
        <f>SUM(E21:J21)</f>
        <v>0</v>
      </c>
      <c r="E21" s="46"/>
      <c r="F21" s="46"/>
      <c r="G21" s="46"/>
      <c r="H21" s="46"/>
      <c r="I21" s="46"/>
      <c r="J21" s="47"/>
    </row>
    <row r="22" spans="1:13" ht="25.5" customHeight="1">
      <c r="A22" s="74" t="s">
        <v>37</v>
      </c>
      <c r="B22" s="51" t="s">
        <v>38</v>
      </c>
      <c r="C22" s="51" t="s">
        <v>62</v>
      </c>
      <c r="D22" s="52">
        <f>D23+D24</f>
        <v>0</v>
      </c>
      <c r="E22" s="52">
        <f t="shared" ref="E22:J22" si="5">E23+E24</f>
        <v>0</v>
      </c>
      <c r="F22" s="52">
        <f t="shared" si="5"/>
        <v>0</v>
      </c>
      <c r="G22" s="52">
        <f t="shared" si="5"/>
        <v>0</v>
      </c>
      <c r="H22" s="52">
        <f t="shared" si="5"/>
        <v>0</v>
      </c>
      <c r="I22" s="52">
        <f t="shared" si="5"/>
        <v>0</v>
      </c>
      <c r="J22" s="52">
        <f t="shared" si="5"/>
        <v>0</v>
      </c>
    </row>
    <row r="23" spans="1:13" ht="23.25" customHeight="1">
      <c r="A23" s="42" t="s">
        <v>160</v>
      </c>
      <c r="B23" s="43" t="s">
        <v>40</v>
      </c>
      <c r="C23" s="48" t="s">
        <v>62</v>
      </c>
      <c r="D23" s="45">
        <f>SUM(E23:J23)</f>
        <v>0</v>
      </c>
      <c r="E23" s="46"/>
      <c r="F23" s="46"/>
      <c r="G23" s="46"/>
      <c r="H23" s="49"/>
      <c r="I23" s="46"/>
      <c r="J23" s="47"/>
    </row>
    <row r="24" spans="1:13" ht="18.75" customHeight="1">
      <c r="A24" s="42"/>
      <c r="B24" s="43"/>
      <c r="C24" s="48"/>
      <c r="D24" s="45"/>
      <c r="E24" s="46"/>
      <c r="F24" s="46"/>
      <c r="G24" s="46"/>
      <c r="H24" s="49"/>
      <c r="I24" s="46"/>
      <c r="J24" s="47"/>
    </row>
    <row r="25" spans="1:13" ht="28.5" customHeight="1">
      <c r="A25" s="74" t="s">
        <v>41</v>
      </c>
      <c r="B25" s="51" t="s">
        <v>42</v>
      </c>
      <c r="C25" s="51" t="s">
        <v>116</v>
      </c>
      <c r="D25" s="52">
        <f>D26+D27</f>
        <v>0</v>
      </c>
      <c r="E25" s="52">
        <f t="shared" ref="E25:J25" si="6">E26+E27</f>
        <v>0</v>
      </c>
      <c r="F25" s="52">
        <f t="shared" si="6"/>
        <v>0</v>
      </c>
      <c r="G25" s="52">
        <f t="shared" si="6"/>
        <v>0</v>
      </c>
      <c r="H25" s="52">
        <f t="shared" si="6"/>
        <v>0</v>
      </c>
      <c r="I25" s="52">
        <f t="shared" si="6"/>
        <v>0</v>
      </c>
      <c r="J25" s="52">
        <f t="shared" si="6"/>
        <v>0</v>
      </c>
    </row>
    <row r="26" spans="1:13" ht="18.75" customHeight="1">
      <c r="A26" s="42" t="s">
        <v>112</v>
      </c>
      <c r="B26" s="43" t="s">
        <v>109</v>
      </c>
      <c r="C26" s="48" t="s">
        <v>114</v>
      </c>
      <c r="D26" s="45">
        <f>SUM(E26:J26)</f>
        <v>0</v>
      </c>
      <c r="E26" s="46"/>
      <c r="F26" s="46"/>
      <c r="G26" s="46"/>
      <c r="H26" s="46"/>
      <c r="I26" s="46"/>
      <c r="J26" s="47"/>
    </row>
    <row r="27" spans="1:13" ht="18.75" customHeight="1">
      <c r="A27" s="42" t="s">
        <v>113</v>
      </c>
      <c r="B27" s="43" t="s">
        <v>111</v>
      </c>
      <c r="C27" s="48" t="s">
        <v>115</v>
      </c>
      <c r="D27" s="45">
        <f>SUM(E27:J27)</f>
        <v>0</v>
      </c>
      <c r="E27" s="46"/>
      <c r="F27" s="46"/>
      <c r="G27" s="46"/>
      <c r="H27" s="46"/>
      <c r="I27" s="46"/>
      <c r="J27" s="47"/>
    </row>
    <row r="28" spans="1:13" ht="21" customHeight="1">
      <c r="A28" s="74" t="s">
        <v>43</v>
      </c>
      <c r="B28" s="51" t="s">
        <v>44</v>
      </c>
      <c r="C28" s="51" t="s">
        <v>27</v>
      </c>
      <c r="D28" s="52">
        <f>D29</f>
        <v>0</v>
      </c>
      <c r="E28" s="52">
        <f>E29</f>
        <v>0</v>
      </c>
      <c r="F28" s="52">
        <f t="shared" ref="F28:J28" si="7">F29</f>
        <v>0</v>
      </c>
      <c r="G28" s="52">
        <f t="shared" si="7"/>
        <v>0</v>
      </c>
      <c r="H28" s="52">
        <f t="shared" si="7"/>
        <v>0</v>
      </c>
      <c r="I28" s="52">
        <f t="shared" si="7"/>
        <v>0</v>
      </c>
      <c r="J28" s="52">
        <f t="shared" si="7"/>
        <v>0</v>
      </c>
    </row>
    <row r="29" spans="1:13" ht="41.25" customHeight="1">
      <c r="A29" s="42" t="s">
        <v>45</v>
      </c>
      <c r="B29" s="43" t="s">
        <v>46</v>
      </c>
      <c r="C29" s="48" t="s">
        <v>61</v>
      </c>
      <c r="D29" s="45">
        <f>SUM(E29:J29)</f>
        <v>0</v>
      </c>
      <c r="E29" s="46"/>
      <c r="F29" s="46"/>
      <c r="G29" s="46"/>
      <c r="H29" s="46"/>
      <c r="I29" s="46"/>
      <c r="J29" s="47"/>
    </row>
    <row r="30" spans="1:13" ht="36" customHeight="1">
      <c r="A30" s="76" t="s">
        <v>63</v>
      </c>
      <c r="B30" s="97">
        <v>2000</v>
      </c>
      <c r="C30" s="97" t="s">
        <v>16</v>
      </c>
      <c r="D30" s="53">
        <f>D31+D37+D43+D48+D50</f>
        <v>95050448.390000001</v>
      </c>
      <c r="E30" s="53">
        <f t="shared" ref="E30:J30" si="8">E31+E37+E43+E48+E50</f>
        <v>27086826.079999998</v>
      </c>
      <c r="F30" s="53">
        <f t="shared" si="8"/>
        <v>66317321.310000002</v>
      </c>
      <c r="G30" s="53">
        <f t="shared" si="8"/>
        <v>0</v>
      </c>
      <c r="H30" s="53">
        <f t="shared" si="8"/>
        <v>1646301</v>
      </c>
      <c r="I30" s="53">
        <f t="shared" si="8"/>
        <v>0</v>
      </c>
      <c r="J30" s="53">
        <f t="shared" si="8"/>
        <v>0</v>
      </c>
    </row>
    <row r="31" spans="1:13" ht="27.75" customHeight="1">
      <c r="A31" s="74" t="s">
        <v>17</v>
      </c>
      <c r="B31" s="54">
        <v>2100</v>
      </c>
      <c r="C31" s="54" t="s">
        <v>27</v>
      </c>
      <c r="D31" s="52">
        <f>D32+D33+D34+D35</f>
        <v>23791168</v>
      </c>
      <c r="E31" s="52">
        <f t="shared" ref="E31:J31" si="9">E32+E33+E34+E35</f>
        <v>22459637</v>
      </c>
      <c r="F31" s="52">
        <f t="shared" si="9"/>
        <v>1331531</v>
      </c>
      <c r="G31" s="52">
        <f t="shared" si="9"/>
        <v>0</v>
      </c>
      <c r="H31" s="52">
        <f t="shared" si="9"/>
        <v>0</v>
      </c>
      <c r="I31" s="52">
        <f t="shared" si="9"/>
        <v>0</v>
      </c>
      <c r="J31" s="52">
        <f t="shared" si="9"/>
        <v>0</v>
      </c>
    </row>
    <row r="32" spans="1:13" ht="24.95" customHeight="1">
      <c r="A32" s="55" t="s">
        <v>64</v>
      </c>
      <c r="B32" s="44">
        <v>2110</v>
      </c>
      <c r="C32" s="43" t="s">
        <v>65</v>
      </c>
      <c r="D32" s="45">
        <f>SUM(E32:J32)</f>
        <v>18099975</v>
      </c>
      <c r="E32" s="49">
        <v>17250105</v>
      </c>
      <c r="F32" s="46">
        <v>849870</v>
      </c>
      <c r="G32" s="46"/>
      <c r="H32" s="46"/>
      <c r="I32" s="46"/>
      <c r="J32" s="46"/>
    </row>
    <row r="33" spans="1:14" ht="30" customHeight="1">
      <c r="A33" s="55" t="s">
        <v>47</v>
      </c>
      <c r="B33" s="44">
        <v>2120</v>
      </c>
      <c r="C33" s="43" t="s">
        <v>66</v>
      </c>
      <c r="D33" s="45">
        <f>SUM(E33:J33)</f>
        <v>225000</v>
      </c>
      <c r="E33" s="49">
        <v>0</v>
      </c>
      <c r="F33" s="46">
        <v>225000</v>
      </c>
      <c r="G33" s="46"/>
      <c r="H33" s="46"/>
      <c r="I33" s="46"/>
      <c r="J33" s="46"/>
    </row>
    <row r="34" spans="1:14" ht="21" customHeight="1">
      <c r="A34" s="55"/>
      <c r="B34" s="44"/>
      <c r="C34" s="43"/>
      <c r="D34" s="45">
        <f>SUM(E34:J34)</f>
        <v>0</v>
      </c>
      <c r="E34" s="49"/>
      <c r="F34" s="46"/>
      <c r="G34" s="46"/>
      <c r="H34" s="46"/>
      <c r="I34" s="46"/>
      <c r="J34" s="46"/>
    </row>
    <row r="35" spans="1:14" ht="69.75" customHeight="1">
      <c r="A35" s="75" t="s">
        <v>67</v>
      </c>
      <c r="B35" s="54">
        <v>2140</v>
      </c>
      <c r="C35" s="51" t="s">
        <v>68</v>
      </c>
      <c r="D35" s="52">
        <f>D36</f>
        <v>5466193</v>
      </c>
      <c r="E35" s="52">
        <f>E36</f>
        <v>5209532</v>
      </c>
      <c r="F35" s="52">
        <f t="shared" ref="F35:J35" si="10">F36</f>
        <v>256661</v>
      </c>
      <c r="G35" s="52">
        <f t="shared" si="10"/>
        <v>0</v>
      </c>
      <c r="H35" s="52">
        <f t="shared" si="10"/>
        <v>0</v>
      </c>
      <c r="I35" s="52">
        <f t="shared" si="10"/>
        <v>0</v>
      </c>
      <c r="J35" s="52">
        <f t="shared" si="10"/>
        <v>0</v>
      </c>
    </row>
    <row r="36" spans="1:14" ht="33" customHeight="1">
      <c r="A36" s="56" t="s">
        <v>134</v>
      </c>
      <c r="B36" s="57">
        <v>2141</v>
      </c>
      <c r="C36" s="58" t="s">
        <v>68</v>
      </c>
      <c r="D36" s="45">
        <f>SUM(E36:J36)</f>
        <v>5466193</v>
      </c>
      <c r="E36" s="49">
        <v>5209532</v>
      </c>
      <c r="F36" s="46">
        <v>256661</v>
      </c>
      <c r="G36" s="46"/>
      <c r="H36" s="46"/>
      <c r="I36" s="46"/>
      <c r="J36" s="46"/>
    </row>
    <row r="37" spans="1:14" ht="30.75" customHeight="1">
      <c r="A37" s="74" t="s">
        <v>18</v>
      </c>
      <c r="B37" s="54">
        <v>2200</v>
      </c>
      <c r="C37" s="51" t="s">
        <v>110</v>
      </c>
      <c r="D37" s="52">
        <f>D39+D40+D41+D42+D38</f>
        <v>0</v>
      </c>
      <c r="E37" s="52">
        <f>E39+E40+E41+E42+E38</f>
        <v>0</v>
      </c>
      <c r="F37" s="52">
        <f t="shared" ref="F37:J37" si="11">F39+F40+F41+F42+F38</f>
        <v>0</v>
      </c>
      <c r="G37" s="52">
        <f t="shared" si="11"/>
        <v>0</v>
      </c>
      <c r="H37" s="52">
        <f t="shared" si="11"/>
        <v>0</v>
      </c>
      <c r="I37" s="52">
        <f t="shared" si="11"/>
        <v>0</v>
      </c>
      <c r="J37" s="52">
        <f t="shared" si="11"/>
        <v>0</v>
      </c>
      <c r="N37" s="12"/>
    </row>
    <row r="38" spans="1:14" ht="34.5" customHeight="1">
      <c r="A38" s="55" t="s">
        <v>144</v>
      </c>
      <c r="B38" s="44">
        <v>2210</v>
      </c>
      <c r="C38" s="43" t="s">
        <v>145</v>
      </c>
      <c r="D38" s="45">
        <f>SUM(E38:J38)</f>
        <v>0</v>
      </c>
      <c r="E38" s="49"/>
      <c r="F38" s="46"/>
      <c r="G38" s="46"/>
      <c r="H38" s="46"/>
      <c r="I38" s="46"/>
      <c r="J38" s="46"/>
    </row>
    <row r="39" spans="1:14" ht="42" customHeight="1">
      <c r="A39" s="55" t="s">
        <v>143</v>
      </c>
      <c r="B39" s="44">
        <v>2211</v>
      </c>
      <c r="C39" s="43" t="s">
        <v>69</v>
      </c>
      <c r="D39" s="45">
        <f>SUM(E39:J39)</f>
        <v>0</v>
      </c>
      <c r="E39" s="49"/>
      <c r="F39" s="46"/>
      <c r="G39" s="46"/>
      <c r="H39" s="46"/>
      <c r="I39" s="46"/>
      <c r="J39" s="46"/>
    </row>
    <row r="40" spans="1:14" ht="17.25" customHeight="1">
      <c r="A40" s="59"/>
      <c r="B40" s="60"/>
      <c r="C40" s="43"/>
      <c r="D40" s="45">
        <f>SUM(E40:J40)</f>
        <v>0</v>
      </c>
      <c r="E40" s="49"/>
      <c r="F40" s="46"/>
      <c r="G40" s="46"/>
      <c r="H40" s="46"/>
      <c r="I40" s="46"/>
      <c r="J40" s="46"/>
    </row>
    <row r="41" spans="1:14" ht="45.75" customHeight="1">
      <c r="A41" s="59" t="s">
        <v>70</v>
      </c>
      <c r="B41" s="61">
        <v>2220</v>
      </c>
      <c r="C41" s="43" t="s">
        <v>71</v>
      </c>
      <c r="D41" s="45">
        <f>SUM(E41:J41)</f>
        <v>0</v>
      </c>
      <c r="E41" s="49"/>
      <c r="F41" s="46"/>
      <c r="G41" s="46"/>
      <c r="H41" s="46"/>
      <c r="I41" s="46"/>
      <c r="J41" s="46"/>
    </row>
    <row r="42" spans="1:14" ht="22.5" customHeight="1">
      <c r="A42" s="59"/>
      <c r="B42" s="60"/>
      <c r="C42" s="43"/>
      <c r="D42" s="45">
        <f>SUM(E42:J42)</f>
        <v>0</v>
      </c>
      <c r="E42" s="49"/>
      <c r="F42" s="46"/>
      <c r="G42" s="46"/>
      <c r="H42" s="46"/>
      <c r="I42" s="46"/>
      <c r="J42" s="46"/>
    </row>
    <row r="43" spans="1:14" ht="35.25" customHeight="1">
      <c r="A43" s="74" t="s">
        <v>19</v>
      </c>
      <c r="B43" s="54">
        <v>2300</v>
      </c>
      <c r="C43" s="51" t="s">
        <v>72</v>
      </c>
      <c r="D43" s="52">
        <f>SUM(D44:D47)</f>
        <v>13000</v>
      </c>
      <c r="E43" s="52">
        <f t="shared" ref="E43:J43" si="12">SUM(E44:E47)</f>
        <v>13000</v>
      </c>
      <c r="F43" s="52">
        <f t="shared" si="12"/>
        <v>0</v>
      </c>
      <c r="G43" s="52">
        <f t="shared" si="12"/>
        <v>0</v>
      </c>
      <c r="H43" s="52">
        <f t="shared" si="12"/>
        <v>0</v>
      </c>
      <c r="I43" s="52">
        <f t="shared" si="12"/>
        <v>0</v>
      </c>
      <c r="J43" s="52">
        <f t="shared" si="12"/>
        <v>0</v>
      </c>
      <c r="K43" s="12"/>
    </row>
    <row r="44" spans="1:14" ht="31.5" customHeight="1">
      <c r="A44" s="42" t="s">
        <v>73</v>
      </c>
      <c r="B44" s="44">
        <v>2310</v>
      </c>
      <c r="C44" s="43" t="s">
        <v>74</v>
      </c>
      <c r="D44" s="45">
        <f>SUM(E44:J44)</f>
        <v>0</v>
      </c>
      <c r="E44" s="49">
        <v>0</v>
      </c>
      <c r="F44" s="46"/>
      <c r="G44" s="46"/>
      <c r="H44" s="46"/>
      <c r="I44" s="46"/>
      <c r="J44" s="46"/>
    </row>
    <row r="45" spans="1:14" ht="42.75" customHeight="1">
      <c r="A45" s="42" t="s">
        <v>76</v>
      </c>
      <c r="B45" s="44">
        <v>2320</v>
      </c>
      <c r="C45" s="43" t="s">
        <v>75</v>
      </c>
      <c r="D45" s="45">
        <f t="shared" ref="D45:D47" si="13">SUM(E45:J45)</f>
        <v>3000</v>
      </c>
      <c r="E45" s="49">
        <v>3000</v>
      </c>
      <c r="F45" s="46"/>
      <c r="G45" s="46"/>
      <c r="H45" s="46"/>
      <c r="I45" s="46"/>
      <c r="J45" s="46"/>
    </row>
    <row r="46" spans="1:14" ht="31.5" customHeight="1">
      <c r="A46" s="42" t="s">
        <v>77</v>
      </c>
      <c r="B46" s="44">
        <v>2330</v>
      </c>
      <c r="C46" s="43" t="s">
        <v>78</v>
      </c>
      <c r="D46" s="45">
        <f t="shared" si="13"/>
        <v>10000</v>
      </c>
      <c r="E46" s="49">
        <v>10000</v>
      </c>
      <c r="F46" s="46"/>
      <c r="G46" s="46"/>
      <c r="H46" s="46"/>
      <c r="I46" s="46"/>
      <c r="J46" s="46"/>
    </row>
    <row r="47" spans="1:14" ht="24.95" customHeight="1">
      <c r="A47" s="55"/>
      <c r="B47" s="42"/>
      <c r="C47" s="43"/>
      <c r="D47" s="45">
        <f t="shared" si="13"/>
        <v>0</v>
      </c>
      <c r="E47" s="46"/>
      <c r="F47" s="46"/>
      <c r="G47" s="46"/>
      <c r="H47" s="46"/>
      <c r="I47" s="46"/>
      <c r="J47" s="46"/>
    </row>
    <row r="48" spans="1:14" ht="38.25" customHeight="1">
      <c r="A48" s="75" t="s">
        <v>79</v>
      </c>
      <c r="B48" s="54">
        <v>2500</v>
      </c>
      <c r="C48" s="51" t="s">
        <v>27</v>
      </c>
      <c r="D48" s="52">
        <f>D49</f>
        <v>0</v>
      </c>
      <c r="E48" s="52">
        <f t="shared" ref="E48:J48" si="14">E49</f>
        <v>0</v>
      </c>
      <c r="F48" s="52">
        <f t="shared" si="14"/>
        <v>0</v>
      </c>
      <c r="G48" s="52">
        <f t="shared" si="14"/>
        <v>0</v>
      </c>
      <c r="H48" s="52">
        <f t="shared" si="14"/>
        <v>0</v>
      </c>
      <c r="I48" s="52">
        <f t="shared" si="14"/>
        <v>0</v>
      </c>
      <c r="J48" s="52">
        <f t="shared" si="14"/>
        <v>0</v>
      </c>
    </row>
    <row r="49" spans="1:14" ht="58.5" customHeight="1">
      <c r="A49" s="55" t="s">
        <v>80</v>
      </c>
      <c r="B49" s="44">
        <v>2520</v>
      </c>
      <c r="C49" s="43" t="s">
        <v>81</v>
      </c>
      <c r="D49" s="45">
        <f>SUM(E49:J49)</f>
        <v>0</v>
      </c>
      <c r="E49" s="46"/>
      <c r="F49" s="46"/>
      <c r="G49" s="46"/>
      <c r="H49" s="46"/>
      <c r="I49" s="46"/>
      <c r="J49" s="46"/>
    </row>
    <row r="50" spans="1:14" ht="33.75" customHeight="1">
      <c r="A50" s="74" t="s">
        <v>82</v>
      </c>
      <c r="B50" s="54">
        <v>2600</v>
      </c>
      <c r="C50" s="62" t="s">
        <v>27</v>
      </c>
      <c r="D50" s="52">
        <f>D51+D52+D53+D54</f>
        <v>71246280.390000001</v>
      </c>
      <c r="E50" s="52">
        <f t="shared" ref="E50:J50" si="15">E51+E52+E53+E54</f>
        <v>4614189.08</v>
      </c>
      <c r="F50" s="52">
        <f t="shared" si="15"/>
        <v>64985790.310000002</v>
      </c>
      <c r="G50" s="52">
        <f t="shared" si="15"/>
        <v>0</v>
      </c>
      <c r="H50" s="52">
        <f t="shared" si="15"/>
        <v>1646301</v>
      </c>
      <c r="I50" s="52">
        <f t="shared" si="15"/>
        <v>0</v>
      </c>
      <c r="J50" s="52">
        <f t="shared" si="15"/>
        <v>0</v>
      </c>
    </row>
    <row r="51" spans="1:14" ht="45.75" customHeight="1">
      <c r="A51" s="63" t="s">
        <v>83</v>
      </c>
      <c r="B51" s="64">
        <v>2630</v>
      </c>
      <c r="C51" s="84" t="s">
        <v>84</v>
      </c>
      <c r="D51" s="66">
        <f t="shared" ref="D51:D56" si="16">SUM(E51:J51)</f>
        <v>60896967.140000001</v>
      </c>
      <c r="E51" s="85">
        <v>0</v>
      </c>
      <c r="F51" s="85">
        <f>60836070.18+60896.96</f>
        <v>60896967.140000001</v>
      </c>
      <c r="G51" s="66"/>
      <c r="H51" s="66">
        <v>0</v>
      </c>
      <c r="I51" s="66"/>
      <c r="J51" s="86"/>
      <c r="N51" s="155" t="s">
        <v>173</v>
      </c>
    </row>
    <row r="52" spans="1:14" ht="36" customHeight="1">
      <c r="A52" s="63" t="s">
        <v>149</v>
      </c>
      <c r="B52" s="64">
        <v>2640</v>
      </c>
      <c r="C52" s="65" t="s">
        <v>85</v>
      </c>
      <c r="D52" s="66">
        <f t="shared" si="16"/>
        <v>9612795.25</v>
      </c>
      <c r="E52" s="66">
        <v>3877671.08</v>
      </c>
      <c r="F52" s="66">
        <v>4088823.17</v>
      </c>
      <c r="G52" s="66"/>
      <c r="H52" s="66">
        <v>1646301</v>
      </c>
      <c r="I52" s="66"/>
      <c r="J52" s="66"/>
    </row>
    <row r="53" spans="1:14" ht="29.25" customHeight="1">
      <c r="A53" s="105" t="s">
        <v>161</v>
      </c>
      <c r="B53" s="64">
        <v>2660</v>
      </c>
      <c r="C53" s="65" t="s">
        <v>146</v>
      </c>
      <c r="D53" s="66">
        <f t="shared" si="16"/>
        <v>736518</v>
      </c>
      <c r="E53" s="66">
        <v>736518</v>
      </c>
      <c r="F53" s="66"/>
      <c r="G53" s="66"/>
      <c r="H53" s="66"/>
      <c r="I53" s="66"/>
      <c r="J53" s="86"/>
    </row>
    <row r="54" spans="1:14" s="18" customFormat="1" ht="39" customHeight="1">
      <c r="A54" s="103" t="s">
        <v>86</v>
      </c>
      <c r="B54" s="104">
        <v>2700</v>
      </c>
      <c r="C54" s="104">
        <v>400</v>
      </c>
      <c r="D54" s="45">
        <f t="shared" si="16"/>
        <v>0</v>
      </c>
      <c r="E54" s="45">
        <f>SUM(E55:E56)</f>
        <v>0</v>
      </c>
      <c r="F54" s="45">
        <f>SUM(F55:F56)</f>
        <v>0</v>
      </c>
      <c r="G54" s="45">
        <f t="shared" ref="G54:J54" si="17">SUM(G55:G56)</f>
        <v>0</v>
      </c>
      <c r="H54" s="45">
        <f t="shared" si="17"/>
        <v>0</v>
      </c>
      <c r="I54" s="45">
        <f t="shared" si="17"/>
        <v>0</v>
      </c>
      <c r="J54" s="45">
        <f t="shared" si="17"/>
        <v>0</v>
      </c>
    </row>
    <row r="55" spans="1:14" s="18" customFormat="1" ht="44.25" customHeight="1">
      <c r="A55" s="67" t="s">
        <v>87</v>
      </c>
      <c r="B55" s="68">
        <v>2710</v>
      </c>
      <c r="C55" s="68">
        <v>406</v>
      </c>
      <c r="D55" s="45">
        <f t="shared" si="16"/>
        <v>0</v>
      </c>
      <c r="E55" s="69"/>
      <c r="F55" s="69"/>
      <c r="G55" s="69"/>
      <c r="H55" s="69"/>
      <c r="I55" s="69"/>
      <c r="J55" s="70"/>
    </row>
    <row r="56" spans="1:14" s="18" customFormat="1" ht="46.5" customHeight="1">
      <c r="A56" s="67" t="s">
        <v>147</v>
      </c>
      <c r="B56" s="68">
        <v>2720</v>
      </c>
      <c r="C56" s="68">
        <v>407</v>
      </c>
      <c r="D56" s="45">
        <f t="shared" si="16"/>
        <v>0</v>
      </c>
      <c r="E56" s="69"/>
      <c r="F56" s="69"/>
      <c r="G56" s="69"/>
      <c r="H56" s="69"/>
      <c r="I56" s="69"/>
      <c r="J56" s="70"/>
    </row>
    <row r="57" spans="1:14" s="109" customFormat="1" ht="38.25" customHeight="1">
      <c r="A57" s="106" t="s">
        <v>88</v>
      </c>
      <c r="B57" s="107">
        <v>3000</v>
      </c>
      <c r="C57" s="107">
        <v>100</v>
      </c>
      <c r="D57" s="108">
        <f>D58+D59+D60</f>
        <v>0</v>
      </c>
      <c r="E57" s="108">
        <v>0</v>
      </c>
      <c r="F57" s="108">
        <v>0</v>
      </c>
      <c r="G57" s="108">
        <v>0</v>
      </c>
      <c r="H57" s="108">
        <f t="shared" ref="H57:I57" si="18">H58+H59+H60</f>
        <v>0</v>
      </c>
      <c r="I57" s="108">
        <f t="shared" si="18"/>
        <v>0</v>
      </c>
      <c r="J57" s="108">
        <v>0</v>
      </c>
    </row>
    <row r="58" spans="1:14" s="18" customFormat="1" ht="24.95" customHeight="1">
      <c r="A58" s="67" t="s">
        <v>89</v>
      </c>
      <c r="B58" s="68">
        <v>3010</v>
      </c>
      <c r="C58" s="67"/>
      <c r="D58" s="45">
        <f>H58</f>
        <v>0</v>
      </c>
      <c r="E58" s="72" t="s">
        <v>27</v>
      </c>
      <c r="F58" s="72" t="s">
        <v>27</v>
      </c>
      <c r="G58" s="72" t="s">
        <v>27</v>
      </c>
      <c r="H58" s="69"/>
      <c r="I58" s="69"/>
      <c r="J58" s="73" t="s">
        <v>27</v>
      </c>
    </row>
    <row r="59" spans="1:14" s="18" customFormat="1" ht="24.95" customHeight="1">
      <c r="A59" s="71" t="s">
        <v>90</v>
      </c>
      <c r="B59" s="68">
        <v>3020</v>
      </c>
      <c r="C59" s="67"/>
      <c r="D59" s="45">
        <f>H59</f>
        <v>0</v>
      </c>
      <c r="E59" s="72" t="s">
        <v>27</v>
      </c>
      <c r="F59" s="72" t="s">
        <v>27</v>
      </c>
      <c r="G59" s="72" t="s">
        <v>27</v>
      </c>
      <c r="H59" s="69"/>
      <c r="I59" s="69"/>
      <c r="J59" s="73" t="s">
        <v>27</v>
      </c>
    </row>
    <row r="60" spans="1:14" s="18" customFormat="1" ht="24.95" customHeight="1">
      <c r="A60" s="71" t="s">
        <v>91</v>
      </c>
      <c r="B60" s="68">
        <v>3030</v>
      </c>
      <c r="C60" s="67"/>
      <c r="D60" s="45">
        <f>H60</f>
        <v>0</v>
      </c>
      <c r="E60" s="72" t="s">
        <v>27</v>
      </c>
      <c r="F60" s="72" t="s">
        <v>27</v>
      </c>
      <c r="G60" s="72" t="s">
        <v>27</v>
      </c>
      <c r="H60" s="69"/>
      <c r="I60" s="69"/>
      <c r="J60" s="73" t="s">
        <v>27</v>
      </c>
    </row>
    <row r="61" spans="1:14" s="109" customFormat="1" ht="24.95" customHeight="1">
      <c r="A61" s="110" t="s">
        <v>92</v>
      </c>
      <c r="B61" s="107">
        <v>4000</v>
      </c>
      <c r="C61" s="107" t="s">
        <v>27</v>
      </c>
      <c r="D61" s="108">
        <f>D62</f>
        <v>0</v>
      </c>
      <c r="E61" s="108">
        <f>E62</f>
        <v>0</v>
      </c>
      <c r="F61" s="108">
        <f t="shared" ref="F61:J61" si="19">F62</f>
        <v>0</v>
      </c>
      <c r="G61" s="108">
        <f t="shared" si="19"/>
        <v>0</v>
      </c>
      <c r="H61" s="108">
        <f t="shared" si="19"/>
        <v>0</v>
      </c>
      <c r="I61" s="108">
        <f t="shared" si="19"/>
        <v>0</v>
      </c>
      <c r="J61" s="108">
        <f t="shared" si="19"/>
        <v>0</v>
      </c>
    </row>
    <row r="62" spans="1:14" s="18" customFormat="1" ht="36" customHeight="1">
      <c r="A62" s="71" t="s">
        <v>93</v>
      </c>
      <c r="B62" s="68">
        <v>4010</v>
      </c>
      <c r="C62" s="68">
        <v>610</v>
      </c>
      <c r="D62" s="45">
        <f>SUM(E62:J62)</f>
        <v>0</v>
      </c>
      <c r="E62" s="72">
        <v>0</v>
      </c>
      <c r="F62" s="72">
        <v>0</v>
      </c>
      <c r="G62" s="72">
        <v>0</v>
      </c>
      <c r="H62" s="72">
        <v>0</v>
      </c>
      <c r="I62" s="72"/>
      <c r="J62" s="73">
        <v>0</v>
      </c>
    </row>
    <row r="63" spans="1:14" s="18" customFormat="1" ht="24.95" customHeight="1">
      <c r="A63" s="71"/>
      <c r="B63" s="68"/>
      <c r="C63" s="68"/>
      <c r="D63" s="45"/>
      <c r="E63" s="72"/>
      <c r="F63" s="72"/>
      <c r="G63" s="72"/>
      <c r="H63" s="72"/>
      <c r="I63" s="72"/>
      <c r="J63" s="73"/>
    </row>
    <row r="64" spans="1:14">
      <c r="A64" s="95" t="s">
        <v>128</v>
      </c>
      <c r="B64" s="95"/>
      <c r="C64" s="95"/>
      <c r="D64" s="83">
        <f t="shared" ref="D64:J64" si="20">D9-D10+D11-D30-D57-D61</f>
        <v>0</v>
      </c>
      <c r="E64" s="83">
        <f t="shared" si="20"/>
        <v>0</v>
      </c>
      <c r="F64" s="83">
        <f t="shared" si="20"/>
        <v>0</v>
      </c>
      <c r="G64" s="83">
        <f t="shared" si="20"/>
        <v>0</v>
      </c>
      <c r="H64" s="83">
        <f t="shared" si="20"/>
        <v>0</v>
      </c>
      <c r="I64" s="83">
        <f t="shared" si="20"/>
        <v>0</v>
      </c>
      <c r="J64" s="83">
        <f t="shared" si="20"/>
        <v>0</v>
      </c>
      <c r="K64" s="83"/>
    </row>
    <row r="65" spans="1:10">
      <c r="B65" s="10"/>
      <c r="C65" s="10"/>
      <c r="D65" s="10"/>
      <c r="E65" s="10"/>
      <c r="F65" s="10"/>
    </row>
    <row r="66" spans="1:10">
      <c r="B66" s="10"/>
      <c r="C66" s="10"/>
      <c r="D66" s="10"/>
      <c r="E66" s="10"/>
      <c r="F66" s="10"/>
      <c r="G66" s="98"/>
      <c r="H66" s="98"/>
      <c r="I66" s="98"/>
      <c r="J66" s="98"/>
    </row>
    <row r="67" spans="1:10">
      <c r="A67" s="160"/>
      <c r="B67" s="160"/>
      <c r="C67" s="160"/>
      <c r="D67" s="160"/>
      <c r="E67" s="160"/>
      <c r="F67" s="160"/>
      <c r="G67" s="160"/>
      <c r="H67" s="160"/>
    </row>
    <row r="68" spans="1:10">
      <c r="B68" s="10"/>
      <c r="C68" s="10"/>
      <c r="D68" s="10"/>
      <c r="E68" s="10"/>
      <c r="F68" s="10"/>
      <c r="G68" s="98"/>
      <c r="H68" s="98"/>
    </row>
    <row r="69" spans="1:10">
      <c r="D69" s="98"/>
      <c r="E69" s="98"/>
      <c r="F69" s="98"/>
      <c r="G69" s="96"/>
      <c r="H69" s="96"/>
    </row>
    <row r="70" spans="1:10">
      <c r="B70" s="10"/>
      <c r="C70" s="10"/>
      <c r="D70" s="10"/>
      <c r="E70" s="10"/>
      <c r="F70" s="98"/>
      <c r="G70" s="98"/>
      <c r="H70" s="98"/>
    </row>
    <row r="71" spans="1:10">
      <c r="B71" s="10"/>
      <c r="C71" s="10"/>
      <c r="D71" s="10"/>
      <c r="E71" s="10"/>
      <c r="F71" s="98"/>
      <c r="G71" s="96"/>
      <c r="H71" s="96"/>
    </row>
    <row r="72" spans="1:10">
      <c r="B72" s="10"/>
      <c r="C72" s="10"/>
      <c r="D72" s="10"/>
      <c r="E72" s="10"/>
      <c r="F72" s="98"/>
      <c r="G72" s="98"/>
      <c r="H72" s="98"/>
    </row>
    <row r="73" spans="1:10">
      <c r="B73" s="160"/>
      <c r="C73" s="160"/>
      <c r="D73" s="160"/>
      <c r="E73" s="10"/>
      <c r="F73" s="98"/>
      <c r="G73" s="98"/>
      <c r="H73" s="98"/>
    </row>
    <row r="74" spans="1:10">
      <c r="B74" s="10"/>
      <c r="C74" s="10"/>
      <c r="D74" s="10"/>
      <c r="E74" s="10"/>
      <c r="F74" s="98"/>
      <c r="G74" s="96"/>
      <c r="H74" s="96"/>
    </row>
    <row r="75" spans="1:10">
      <c r="B75" s="10"/>
      <c r="C75" s="10"/>
      <c r="D75" s="10"/>
      <c r="E75" s="10"/>
      <c r="F75" s="98"/>
      <c r="G75" s="98"/>
      <c r="H75" s="98"/>
    </row>
    <row r="76" spans="1:10">
      <c r="B76" s="10"/>
      <c r="C76" s="10"/>
      <c r="D76" s="10"/>
      <c r="E76" s="10"/>
      <c r="F76" s="98"/>
      <c r="G76" s="98"/>
      <c r="H76" s="98"/>
    </row>
    <row r="77" spans="1:10">
      <c r="B77" s="160"/>
      <c r="C77" s="160"/>
      <c r="D77" s="160"/>
      <c r="E77" s="10"/>
      <c r="F77" s="98"/>
      <c r="G77" s="96"/>
      <c r="H77" s="96"/>
    </row>
    <row r="78" spans="1:10">
      <c r="B78" s="10"/>
      <c r="C78" s="10"/>
      <c r="D78" s="10"/>
      <c r="E78" s="10"/>
      <c r="F78" s="98"/>
      <c r="G78" s="98"/>
      <c r="H78" s="98"/>
    </row>
    <row r="79" spans="1:10">
      <c r="D79" s="98"/>
      <c r="E79" s="98"/>
      <c r="F79" s="98"/>
      <c r="G79" s="96"/>
      <c r="H79" s="96"/>
    </row>
  </sheetData>
  <mergeCells count="16">
    <mergeCell ref="B77:D77"/>
    <mergeCell ref="H1:J1"/>
    <mergeCell ref="A2:J2"/>
    <mergeCell ref="A3:J3"/>
    <mergeCell ref="A4:A7"/>
    <mergeCell ref="B4:B7"/>
    <mergeCell ref="C4:C7"/>
    <mergeCell ref="D4:J4"/>
    <mergeCell ref="D5:D7"/>
    <mergeCell ref="E5:J5"/>
    <mergeCell ref="E6:E7"/>
    <mergeCell ref="F6:F7"/>
    <mergeCell ref="G6:G7"/>
    <mergeCell ref="H6:J6"/>
    <mergeCell ref="A67:H67"/>
    <mergeCell ref="B73:D73"/>
  </mergeCells>
  <pageMargins left="0.70866141732283472" right="0.19685039370078741" top="0.31496062992125984" bottom="0.31496062992125984" header="0.31496062992125984" footer="0.31496062992125984"/>
  <pageSetup paperSize="9" scale="60" orientation="portrait" r:id="rId1"/>
  <rowBreaks count="1" manualBreakCount="1">
    <brk id="36" max="16383" man="1"/>
  </rowBreaks>
  <colBreaks count="1" manualBreakCount="1">
    <brk id="1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N79"/>
  <sheetViews>
    <sheetView view="pageBreakPreview" zoomScale="80" zoomScaleSheetLayoutView="80" workbookViewId="0">
      <pane ySplit="7" topLeftCell="A29" activePane="bottomLeft" state="frozen"/>
      <selection activeCell="G21" sqref="G21"/>
      <selection pane="bottomLeft" activeCell="F21" sqref="F21"/>
    </sheetView>
  </sheetViews>
  <sheetFormatPr defaultRowHeight="15"/>
  <cols>
    <col min="1" max="1" width="44.5703125" style="98" customWidth="1"/>
    <col min="2" max="2" width="6.28515625" style="98" customWidth="1"/>
    <col min="3" max="3" width="14.28515625" style="98" customWidth="1"/>
    <col min="4" max="4" width="16.5703125" style="99" customWidth="1"/>
    <col min="5" max="5" width="16.42578125" style="99" customWidth="1"/>
    <col min="6" max="6" width="15.28515625" style="99" customWidth="1"/>
    <col min="7" max="7" width="13.5703125" style="99" customWidth="1"/>
    <col min="8" max="8" width="14.7109375" style="99" customWidth="1"/>
    <col min="9" max="9" width="10.28515625" style="99" hidden="1" customWidth="1"/>
    <col min="10" max="10" width="12" style="99" customWidth="1"/>
    <col min="11" max="11" width="12.42578125" style="98" bestFit="1" customWidth="1"/>
    <col min="12" max="13" width="9.140625" style="98"/>
    <col min="14" max="14" width="13.5703125" style="98" bestFit="1" customWidth="1"/>
    <col min="15" max="16384" width="9.140625" style="98"/>
  </cols>
  <sheetData>
    <row r="1" spans="1:11">
      <c r="H1" s="187"/>
      <c r="I1" s="188"/>
      <c r="J1" s="188"/>
    </row>
    <row r="2" spans="1:11" ht="21">
      <c r="A2" s="189" t="s">
        <v>148</v>
      </c>
      <c r="B2" s="189"/>
      <c r="C2" s="189"/>
      <c r="D2" s="189"/>
      <c r="E2" s="189"/>
      <c r="F2" s="189"/>
      <c r="G2" s="189"/>
      <c r="H2" s="189"/>
      <c r="I2" s="189"/>
      <c r="J2" s="189"/>
    </row>
    <row r="3" spans="1:11" ht="18.75">
      <c r="A3" s="190" t="s">
        <v>171</v>
      </c>
      <c r="B3" s="190"/>
      <c r="C3" s="190"/>
      <c r="D3" s="190"/>
      <c r="E3" s="190"/>
      <c r="F3" s="190"/>
      <c r="G3" s="190"/>
      <c r="H3" s="190"/>
      <c r="I3" s="190"/>
      <c r="J3" s="190"/>
    </row>
    <row r="4" spans="1:11" ht="24" customHeight="1">
      <c r="A4" s="191" t="s">
        <v>8</v>
      </c>
      <c r="B4" s="191" t="s">
        <v>9</v>
      </c>
      <c r="C4" s="191" t="s">
        <v>10</v>
      </c>
      <c r="D4" s="192" t="s">
        <v>172</v>
      </c>
      <c r="E4" s="193"/>
      <c r="F4" s="193"/>
      <c r="G4" s="193"/>
      <c r="H4" s="193"/>
      <c r="I4" s="193"/>
      <c r="J4" s="193"/>
    </row>
    <row r="5" spans="1:11" ht="19.5" customHeight="1">
      <c r="A5" s="191"/>
      <c r="B5" s="191"/>
      <c r="C5" s="191"/>
      <c r="D5" s="191" t="s">
        <v>11</v>
      </c>
      <c r="E5" s="192" t="s">
        <v>12</v>
      </c>
      <c r="F5" s="193"/>
      <c r="G5" s="193"/>
      <c r="H5" s="193"/>
      <c r="I5" s="193"/>
      <c r="J5" s="193"/>
    </row>
    <row r="6" spans="1:11" ht="76.5" customHeight="1">
      <c r="A6" s="191"/>
      <c r="B6" s="191"/>
      <c r="C6" s="191"/>
      <c r="D6" s="191"/>
      <c r="E6" s="194" t="s">
        <v>127</v>
      </c>
      <c r="F6" s="195" t="s">
        <v>21</v>
      </c>
      <c r="G6" s="191" t="s">
        <v>13</v>
      </c>
      <c r="H6" s="191" t="s">
        <v>14</v>
      </c>
      <c r="I6" s="191"/>
      <c r="J6" s="191"/>
    </row>
    <row r="7" spans="1:11" ht="90.75" customHeight="1">
      <c r="A7" s="191"/>
      <c r="B7" s="191"/>
      <c r="C7" s="191"/>
      <c r="D7" s="191"/>
      <c r="E7" s="194"/>
      <c r="F7" s="195"/>
      <c r="G7" s="191"/>
      <c r="H7" s="97" t="s">
        <v>11</v>
      </c>
      <c r="I7" s="97" t="s">
        <v>15</v>
      </c>
      <c r="J7" s="97" t="s">
        <v>24</v>
      </c>
    </row>
    <row r="8" spans="1:11" ht="17.25" customHeight="1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9</v>
      </c>
      <c r="I8" s="15">
        <v>10</v>
      </c>
      <c r="J8" s="15">
        <v>10</v>
      </c>
    </row>
    <row r="9" spans="1:11" ht="32.25" customHeight="1">
      <c r="A9" s="42" t="s">
        <v>31</v>
      </c>
      <c r="B9" s="43" t="s">
        <v>32</v>
      </c>
      <c r="C9" s="44" t="s">
        <v>27</v>
      </c>
      <c r="D9" s="45">
        <f>SUM(E9:J9)</f>
        <v>0</v>
      </c>
      <c r="E9" s="46">
        <v>0</v>
      </c>
      <c r="F9" s="46">
        <v>0</v>
      </c>
      <c r="G9" s="46">
        <v>0</v>
      </c>
      <c r="H9" s="46">
        <v>0</v>
      </c>
      <c r="I9" s="46"/>
      <c r="J9" s="47">
        <v>0</v>
      </c>
    </row>
    <row r="10" spans="1:11" s="13" customFormat="1" ht="30" customHeight="1">
      <c r="A10" s="42" t="s">
        <v>34</v>
      </c>
      <c r="B10" s="43" t="s">
        <v>33</v>
      </c>
      <c r="C10" s="48" t="s">
        <v>27</v>
      </c>
      <c r="D10" s="45">
        <f>SUM(E10:J10)</f>
        <v>0</v>
      </c>
      <c r="E10" s="49"/>
      <c r="F10" s="49"/>
      <c r="G10" s="49"/>
      <c r="H10" s="49"/>
      <c r="I10" s="49"/>
      <c r="J10" s="50"/>
    </row>
    <row r="11" spans="1:11" s="113" customFormat="1" ht="30.75" customHeight="1">
      <c r="A11" s="111" t="s">
        <v>49</v>
      </c>
      <c r="B11" s="112" t="s">
        <v>51</v>
      </c>
      <c r="C11" s="112"/>
      <c r="D11" s="102">
        <f t="shared" ref="D11:J11" si="0">D12+D14+D17+D19+D22+D25+D28</f>
        <v>94611213.569999993</v>
      </c>
      <c r="E11" s="102">
        <f t="shared" si="0"/>
        <v>28853211.640000001</v>
      </c>
      <c r="F11" s="102">
        <f t="shared" si="0"/>
        <v>64111700.93</v>
      </c>
      <c r="G11" s="102">
        <f t="shared" si="0"/>
        <v>0</v>
      </c>
      <c r="H11" s="102">
        <f t="shared" si="0"/>
        <v>1646301</v>
      </c>
      <c r="I11" s="102">
        <f t="shared" si="0"/>
        <v>0</v>
      </c>
      <c r="J11" s="102">
        <f t="shared" si="0"/>
        <v>0</v>
      </c>
    </row>
    <row r="12" spans="1:11" s="13" customFormat="1" ht="30.75" customHeight="1">
      <c r="A12" s="74" t="s">
        <v>50</v>
      </c>
      <c r="B12" s="51" t="s">
        <v>105</v>
      </c>
      <c r="C12" s="51" t="s">
        <v>106</v>
      </c>
      <c r="D12" s="45">
        <f>D13</f>
        <v>0</v>
      </c>
      <c r="E12" s="52">
        <f>SUM(E13)</f>
        <v>0</v>
      </c>
      <c r="F12" s="52">
        <f t="shared" ref="F12:J12" si="1">SUM(F13)</f>
        <v>0</v>
      </c>
      <c r="G12" s="52">
        <f t="shared" si="1"/>
        <v>0</v>
      </c>
      <c r="H12" s="52">
        <f t="shared" si="1"/>
        <v>0</v>
      </c>
      <c r="I12" s="52">
        <f t="shared" si="1"/>
        <v>0</v>
      </c>
      <c r="J12" s="52">
        <f t="shared" si="1"/>
        <v>0</v>
      </c>
    </row>
    <row r="13" spans="1:11" s="13" customFormat="1" ht="24.75" customHeight="1">
      <c r="A13" s="42" t="s">
        <v>139</v>
      </c>
      <c r="B13" s="43" t="s">
        <v>107</v>
      </c>
      <c r="C13" s="48" t="s">
        <v>106</v>
      </c>
      <c r="D13" s="45">
        <f>SUM(E13:J13)</f>
        <v>0</v>
      </c>
      <c r="E13" s="49"/>
      <c r="F13" s="49"/>
      <c r="G13" s="49"/>
      <c r="H13" s="49"/>
      <c r="I13" s="49"/>
      <c r="J13" s="50"/>
    </row>
    <row r="14" spans="1:11" s="13" customFormat="1" ht="42" customHeight="1">
      <c r="A14" s="74" t="s">
        <v>52</v>
      </c>
      <c r="B14" s="51" t="s">
        <v>53</v>
      </c>
      <c r="C14" s="51" t="s">
        <v>54</v>
      </c>
      <c r="D14" s="45">
        <f>D15+D16</f>
        <v>30499512.640000001</v>
      </c>
      <c r="E14" s="52">
        <f>E15+E16</f>
        <v>28853211.640000001</v>
      </c>
      <c r="F14" s="52">
        <f t="shared" ref="F14:J14" si="2">F15+F16</f>
        <v>0</v>
      </c>
      <c r="G14" s="52">
        <f t="shared" si="2"/>
        <v>0</v>
      </c>
      <c r="H14" s="52">
        <f t="shared" si="2"/>
        <v>1646301</v>
      </c>
      <c r="I14" s="52">
        <f t="shared" si="2"/>
        <v>0</v>
      </c>
      <c r="J14" s="52">
        <f t="shared" si="2"/>
        <v>0</v>
      </c>
    </row>
    <row r="15" spans="1:11" s="13" customFormat="1" ht="59.25" customHeight="1">
      <c r="A15" s="42" t="s">
        <v>130</v>
      </c>
      <c r="B15" s="43" t="s">
        <v>55</v>
      </c>
      <c r="C15" s="48" t="s">
        <v>54</v>
      </c>
      <c r="D15" s="45">
        <f>E15+F15+G15+H15+J15</f>
        <v>28853211.640000001</v>
      </c>
      <c r="E15" s="49">
        <v>28853211.640000001</v>
      </c>
      <c r="F15" s="49"/>
      <c r="G15" s="49"/>
      <c r="H15" s="49"/>
      <c r="I15" s="49"/>
      <c r="J15" s="50"/>
      <c r="K15" s="101" t="s">
        <v>135</v>
      </c>
    </row>
    <row r="16" spans="1:11" s="13" customFormat="1" ht="45" customHeight="1">
      <c r="A16" s="42" t="s">
        <v>14</v>
      </c>
      <c r="B16" s="43" t="s">
        <v>140</v>
      </c>
      <c r="C16" s="48" t="s">
        <v>54</v>
      </c>
      <c r="D16" s="45">
        <f>E16+F16+G16+H16+J16</f>
        <v>1646301</v>
      </c>
      <c r="E16" s="49"/>
      <c r="F16" s="49"/>
      <c r="G16" s="49"/>
      <c r="H16" s="49">
        <v>1646301</v>
      </c>
      <c r="I16" s="49"/>
      <c r="J16" s="50"/>
      <c r="K16" s="101" t="s">
        <v>141</v>
      </c>
    </row>
    <row r="17" spans="1:13" ht="33" customHeight="1">
      <c r="A17" s="74" t="s">
        <v>35</v>
      </c>
      <c r="B17" s="51" t="s">
        <v>36</v>
      </c>
      <c r="C17" s="51" t="s">
        <v>56</v>
      </c>
      <c r="D17" s="52">
        <f>D18</f>
        <v>0</v>
      </c>
      <c r="E17" s="52">
        <f t="shared" ref="E17:J17" si="3">E18</f>
        <v>0</v>
      </c>
      <c r="F17" s="52">
        <f t="shared" si="3"/>
        <v>0</v>
      </c>
      <c r="G17" s="52">
        <f t="shared" si="3"/>
        <v>0</v>
      </c>
      <c r="H17" s="52">
        <f t="shared" si="3"/>
        <v>0</v>
      </c>
      <c r="I17" s="52">
        <f t="shared" si="3"/>
        <v>0</v>
      </c>
      <c r="J17" s="52">
        <f t="shared" si="3"/>
        <v>0</v>
      </c>
      <c r="M17" s="98" t="s">
        <v>30</v>
      </c>
    </row>
    <row r="18" spans="1:13" ht="33" customHeight="1">
      <c r="A18" s="42" t="s">
        <v>142</v>
      </c>
      <c r="B18" s="43" t="s">
        <v>57</v>
      </c>
      <c r="C18" s="48" t="s">
        <v>56</v>
      </c>
      <c r="D18" s="45">
        <f>SUM(E18:J18)</f>
        <v>0</v>
      </c>
      <c r="E18" s="46"/>
      <c r="F18" s="46"/>
      <c r="G18" s="46"/>
      <c r="H18" s="49"/>
      <c r="I18" s="46"/>
      <c r="J18" s="47"/>
    </row>
    <row r="19" spans="1:13" ht="32.25" customHeight="1">
      <c r="A19" s="75" t="s">
        <v>59</v>
      </c>
      <c r="B19" s="51" t="s">
        <v>58</v>
      </c>
      <c r="C19" s="51" t="s">
        <v>60</v>
      </c>
      <c r="D19" s="52">
        <f>D20+D21</f>
        <v>64111700.93</v>
      </c>
      <c r="E19" s="52">
        <f t="shared" ref="E19:J19" si="4">E20+E21</f>
        <v>0</v>
      </c>
      <c r="F19" s="52">
        <f t="shared" si="4"/>
        <v>64111700.93</v>
      </c>
      <c r="G19" s="52">
        <f t="shared" si="4"/>
        <v>0</v>
      </c>
      <c r="H19" s="52">
        <f t="shared" si="4"/>
        <v>0</v>
      </c>
      <c r="I19" s="52">
        <f t="shared" si="4"/>
        <v>0</v>
      </c>
      <c r="J19" s="52">
        <f t="shared" si="4"/>
        <v>0</v>
      </c>
    </row>
    <row r="20" spans="1:13" ht="21.75" customHeight="1">
      <c r="A20" s="42" t="s">
        <v>39</v>
      </c>
      <c r="B20" s="43" t="s">
        <v>108</v>
      </c>
      <c r="C20" s="48" t="s">
        <v>60</v>
      </c>
      <c r="D20" s="45">
        <f>SUM(E20:J20)</f>
        <v>64111700.93</v>
      </c>
      <c r="E20" s="46"/>
      <c r="F20" s="46">
        <v>64111700.93</v>
      </c>
      <c r="G20" s="46"/>
      <c r="H20" s="46"/>
      <c r="I20" s="46"/>
      <c r="J20" s="47"/>
    </row>
    <row r="21" spans="1:13" s="126" customFormat="1" ht="21.75" customHeight="1">
      <c r="A21" s="42" t="s">
        <v>13</v>
      </c>
      <c r="B21" s="43" t="s">
        <v>158</v>
      </c>
      <c r="C21" s="48" t="s">
        <v>60</v>
      </c>
      <c r="D21" s="45">
        <f>SUM(E21:J21)</f>
        <v>0</v>
      </c>
      <c r="E21" s="46"/>
      <c r="F21" s="46"/>
      <c r="G21" s="46"/>
      <c r="H21" s="46"/>
      <c r="I21" s="46"/>
      <c r="J21" s="47"/>
    </row>
    <row r="22" spans="1:13" ht="25.5" customHeight="1">
      <c r="A22" s="74" t="s">
        <v>37</v>
      </c>
      <c r="B22" s="51" t="s">
        <v>38</v>
      </c>
      <c r="C22" s="51" t="s">
        <v>62</v>
      </c>
      <c r="D22" s="52">
        <f>D23+D24</f>
        <v>0</v>
      </c>
      <c r="E22" s="52">
        <f t="shared" ref="E22:J22" si="5">E23+E24</f>
        <v>0</v>
      </c>
      <c r="F22" s="52">
        <f t="shared" si="5"/>
        <v>0</v>
      </c>
      <c r="G22" s="52">
        <f t="shared" si="5"/>
        <v>0</v>
      </c>
      <c r="H22" s="52">
        <f t="shared" si="5"/>
        <v>0</v>
      </c>
      <c r="I22" s="52">
        <f t="shared" si="5"/>
        <v>0</v>
      </c>
      <c r="J22" s="52">
        <f t="shared" si="5"/>
        <v>0</v>
      </c>
    </row>
    <row r="23" spans="1:13" ht="23.25" customHeight="1">
      <c r="A23" s="42" t="s">
        <v>39</v>
      </c>
      <c r="B23" s="43" t="s">
        <v>40</v>
      </c>
      <c r="C23" s="48" t="s">
        <v>62</v>
      </c>
      <c r="D23" s="45">
        <f>SUM(E23:J23)</f>
        <v>0</v>
      </c>
      <c r="E23" s="46"/>
      <c r="F23" s="46"/>
      <c r="G23" s="46"/>
      <c r="H23" s="49"/>
      <c r="I23" s="46"/>
      <c r="J23" s="47"/>
    </row>
    <row r="24" spans="1:13" ht="16.5" customHeight="1">
      <c r="A24" s="42"/>
      <c r="B24" s="43"/>
      <c r="C24" s="48"/>
      <c r="D24" s="45"/>
      <c r="E24" s="46"/>
      <c r="F24" s="46"/>
      <c r="G24" s="46"/>
      <c r="H24" s="49"/>
      <c r="I24" s="46"/>
      <c r="J24" s="47"/>
    </row>
    <row r="25" spans="1:13" ht="28.5" customHeight="1">
      <c r="A25" s="74" t="s">
        <v>41</v>
      </c>
      <c r="B25" s="51" t="s">
        <v>42</v>
      </c>
      <c r="C25" s="51" t="s">
        <v>116</v>
      </c>
      <c r="D25" s="52">
        <f>D26+D27</f>
        <v>0</v>
      </c>
      <c r="E25" s="52">
        <f t="shared" ref="E25:J25" si="6">E26+E27</f>
        <v>0</v>
      </c>
      <c r="F25" s="52">
        <f t="shared" si="6"/>
        <v>0</v>
      </c>
      <c r="G25" s="52">
        <f t="shared" si="6"/>
        <v>0</v>
      </c>
      <c r="H25" s="52">
        <f t="shared" si="6"/>
        <v>0</v>
      </c>
      <c r="I25" s="52">
        <f t="shared" si="6"/>
        <v>0</v>
      </c>
      <c r="J25" s="52">
        <f t="shared" si="6"/>
        <v>0</v>
      </c>
    </row>
    <row r="26" spans="1:13" ht="18.75" customHeight="1">
      <c r="A26" s="42" t="s">
        <v>112</v>
      </c>
      <c r="B26" s="43" t="s">
        <v>109</v>
      </c>
      <c r="C26" s="48" t="s">
        <v>114</v>
      </c>
      <c r="D26" s="45">
        <f>SUM(E26:J26)</f>
        <v>0</v>
      </c>
      <c r="E26" s="46"/>
      <c r="F26" s="46"/>
      <c r="G26" s="46"/>
      <c r="H26" s="46"/>
      <c r="I26" s="46"/>
      <c r="J26" s="47"/>
    </row>
    <row r="27" spans="1:13" ht="18.75" customHeight="1">
      <c r="A27" s="42" t="s">
        <v>113</v>
      </c>
      <c r="B27" s="43" t="s">
        <v>111</v>
      </c>
      <c r="C27" s="48" t="s">
        <v>115</v>
      </c>
      <c r="D27" s="45">
        <f>SUM(E27:J27)</f>
        <v>0</v>
      </c>
      <c r="E27" s="46"/>
      <c r="F27" s="46"/>
      <c r="G27" s="46"/>
      <c r="H27" s="46"/>
      <c r="I27" s="46"/>
      <c r="J27" s="47"/>
    </row>
    <row r="28" spans="1:13" ht="21" customHeight="1">
      <c r="A28" s="74" t="s">
        <v>43</v>
      </c>
      <c r="B28" s="51" t="s">
        <v>44</v>
      </c>
      <c r="C28" s="51" t="s">
        <v>27</v>
      </c>
      <c r="D28" s="52">
        <f>D29</f>
        <v>0</v>
      </c>
      <c r="E28" s="52">
        <f>E29</f>
        <v>0</v>
      </c>
      <c r="F28" s="52">
        <f t="shared" ref="F28:J28" si="7">F29</f>
        <v>0</v>
      </c>
      <c r="G28" s="52">
        <f t="shared" si="7"/>
        <v>0</v>
      </c>
      <c r="H28" s="52">
        <f t="shared" si="7"/>
        <v>0</v>
      </c>
      <c r="I28" s="52">
        <f t="shared" si="7"/>
        <v>0</v>
      </c>
      <c r="J28" s="52">
        <f t="shared" si="7"/>
        <v>0</v>
      </c>
    </row>
    <row r="29" spans="1:13" ht="41.25" customHeight="1">
      <c r="A29" s="42" t="s">
        <v>45</v>
      </c>
      <c r="B29" s="43" t="s">
        <v>46</v>
      </c>
      <c r="C29" s="48" t="s">
        <v>61</v>
      </c>
      <c r="D29" s="45">
        <f>SUM(E29:J29)</f>
        <v>0</v>
      </c>
      <c r="E29" s="46"/>
      <c r="F29" s="46"/>
      <c r="G29" s="46"/>
      <c r="H29" s="46"/>
      <c r="I29" s="46"/>
      <c r="J29" s="47"/>
    </row>
    <row r="30" spans="1:13" ht="36" customHeight="1">
      <c r="A30" s="76" t="s">
        <v>63</v>
      </c>
      <c r="B30" s="97">
        <v>2000</v>
      </c>
      <c r="C30" s="97" t="s">
        <v>16</v>
      </c>
      <c r="D30" s="53">
        <f>D31+D37+D43+D48+D50</f>
        <v>94611213.569999993</v>
      </c>
      <c r="E30" s="53">
        <f t="shared" ref="E30:J30" si="8">E31+E37+E43+E48+E50</f>
        <v>28853211.640000001</v>
      </c>
      <c r="F30" s="53">
        <f t="shared" si="8"/>
        <v>64111700.93</v>
      </c>
      <c r="G30" s="53">
        <f t="shared" si="8"/>
        <v>0</v>
      </c>
      <c r="H30" s="53">
        <f t="shared" si="8"/>
        <v>1646301</v>
      </c>
      <c r="I30" s="53">
        <f t="shared" si="8"/>
        <v>0</v>
      </c>
      <c r="J30" s="53">
        <f t="shared" si="8"/>
        <v>0</v>
      </c>
    </row>
    <row r="31" spans="1:13" ht="27.75" customHeight="1">
      <c r="A31" s="74" t="s">
        <v>17</v>
      </c>
      <c r="B31" s="54">
        <v>2100</v>
      </c>
      <c r="C31" s="54" t="s">
        <v>27</v>
      </c>
      <c r="D31" s="52">
        <f>D32+D33+D34+D35</f>
        <v>25052676</v>
      </c>
      <c r="E31" s="52">
        <f t="shared" ref="E31:J31" si="9">E32+E33+E34+E35</f>
        <v>23721145</v>
      </c>
      <c r="F31" s="52">
        <f t="shared" si="9"/>
        <v>1331531</v>
      </c>
      <c r="G31" s="52">
        <f t="shared" si="9"/>
        <v>0</v>
      </c>
      <c r="H31" s="52">
        <f t="shared" si="9"/>
        <v>0</v>
      </c>
      <c r="I31" s="52">
        <f t="shared" si="9"/>
        <v>0</v>
      </c>
      <c r="J31" s="52">
        <f t="shared" si="9"/>
        <v>0</v>
      </c>
    </row>
    <row r="32" spans="1:13" ht="24.95" customHeight="1">
      <c r="A32" s="55" t="s">
        <v>64</v>
      </c>
      <c r="B32" s="44">
        <v>2110</v>
      </c>
      <c r="C32" s="43" t="s">
        <v>65</v>
      </c>
      <c r="D32" s="45">
        <f>SUM(E32:J32)</f>
        <v>19068875</v>
      </c>
      <c r="E32" s="49">
        <v>18219005</v>
      </c>
      <c r="F32" s="46">
        <v>849870</v>
      </c>
      <c r="G32" s="46"/>
      <c r="H32" s="46"/>
      <c r="I32" s="46"/>
      <c r="J32" s="46"/>
    </row>
    <row r="33" spans="1:14" ht="30" customHeight="1">
      <c r="A33" s="55" t="s">
        <v>47</v>
      </c>
      <c r="B33" s="44">
        <v>2120</v>
      </c>
      <c r="C33" s="43" t="s">
        <v>66</v>
      </c>
      <c r="D33" s="45">
        <f>SUM(E33:J33)</f>
        <v>225000</v>
      </c>
      <c r="E33" s="49">
        <v>0</v>
      </c>
      <c r="F33" s="46">
        <v>225000</v>
      </c>
      <c r="G33" s="46"/>
      <c r="H33" s="46"/>
      <c r="I33" s="46"/>
      <c r="J33" s="46"/>
    </row>
    <row r="34" spans="1:14" ht="21" customHeight="1">
      <c r="A34" s="55"/>
      <c r="B34" s="44"/>
      <c r="C34" s="43"/>
      <c r="D34" s="45">
        <f>SUM(E34:J34)</f>
        <v>0</v>
      </c>
      <c r="E34" s="49"/>
      <c r="F34" s="46"/>
      <c r="G34" s="46"/>
      <c r="H34" s="46"/>
      <c r="I34" s="46"/>
      <c r="J34" s="46"/>
    </row>
    <row r="35" spans="1:14" ht="69.75" customHeight="1">
      <c r="A35" s="75" t="s">
        <v>67</v>
      </c>
      <c r="B35" s="54">
        <v>2140</v>
      </c>
      <c r="C35" s="51" t="s">
        <v>68</v>
      </c>
      <c r="D35" s="52">
        <f>D36</f>
        <v>5758801</v>
      </c>
      <c r="E35" s="52">
        <f>E36</f>
        <v>5502140</v>
      </c>
      <c r="F35" s="52">
        <f t="shared" ref="F35:J35" si="10">F36</f>
        <v>256661</v>
      </c>
      <c r="G35" s="52">
        <f t="shared" si="10"/>
        <v>0</v>
      </c>
      <c r="H35" s="52">
        <f t="shared" si="10"/>
        <v>0</v>
      </c>
      <c r="I35" s="52">
        <f t="shared" si="10"/>
        <v>0</v>
      </c>
      <c r="J35" s="52">
        <f t="shared" si="10"/>
        <v>0</v>
      </c>
    </row>
    <row r="36" spans="1:14" ht="33" customHeight="1">
      <c r="A36" s="56" t="s">
        <v>134</v>
      </c>
      <c r="B36" s="57">
        <v>2141</v>
      </c>
      <c r="C36" s="58" t="s">
        <v>68</v>
      </c>
      <c r="D36" s="45">
        <f>SUM(E36:J36)</f>
        <v>5758801</v>
      </c>
      <c r="E36" s="49">
        <v>5502140</v>
      </c>
      <c r="F36" s="46">
        <v>256661</v>
      </c>
      <c r="G36" s="46"/>
      <c r="H36" s="46"/>
      <c r="I36" s="46"/>
      <c r="J36" s="46"/>
    </row>
    <row r="37" spans="1:14" ht="30.75" customHeight="1">
      <c r="A37" s="74" t="s">
        <v>18</v>
      </c>
      <c r="B37" s="54">
        <v>2200</v>
      </c>
      <c r="C37" s="51" t="s">
        <v>110</v>
      </c>
      <c r="D37" s="52">
        <f>D39+D40+D41+D42+D38</f>
        <v>0</v>
      </c>
      <c r="E37" s="52">
        <f>E39+E40+E41+E42+E38</f>
        <v>0</v>
      </c>
      <c r="F37" s="52">
        <f t="shared" ref="F37:J37" si="11">F39+F40+F41+F42+F38</f>
        <v>0</v>
      </c>
      <c r="G37" s="52">
        <f t="shared" si="11"/>
        <v>0</v>
      </c>
      <c r="H37" s="52">
        <f t="shared" si="11"/>
        <v>0</v>
      </c>
      <c r="I37" s="52">
        <f t="shared" si="11"/>
        <v>0</v>
      </c>
      <c r="J37" s="52">
        <f t="shared" si="11"/>
        <v>0</v>
      </c>
      <c r="N37" s="12"/>
    </row>
    <row r="38" spans="1:14" ht="34.5" customHeight="1">
      <c r="A38" s="55" t="s">
        <v>144</v>
      </c>
      <c r="B38" s="44">
        <v>2210</v>
      </c>
      <c r="C38" s="43" t="s">
        <v>145</v>
      </c>
      <c r="D38" s="45">
        <f>SUM(E38:J38)</f>
        <v>0</v>
      </c>
      <c r="E38" s="49"/>
      <c r="F38" s="46"/>
      <c r="G38" s="46"/>
      <c r="H38" s="46"/>
      <c r="I38" s="46"/>
      <c r="J38" s="46"/>
    </row>
    <row r="39" spans="1:14" ht="42" customHeight="1">
      <c r="A39" s="55" t="s">
        <v>143</v>
      </c>
      <c r="B39" s="44">
        <v>2211</v>
      </c>
      <c r="C39" s="43" t="s">
        <v>69</v>
      </c>
      <c r="D39" s="45">
        <f>SUM(E39:J39)</f>
        <v>0</v>
      </c>
      <c r="E39" s="49"/>
      <c r="F39" s="46"/>
      <c r="G39" s="46"/>
      <c r="H39" s="46"/>
      <c r="I39" s="46"/>
      <c r="J39" s="46"/>
    </row>
    <row r="40" spans="1:14" ht="17.25" customHeight="1">
      <c r="A40" s="59"/>
      <c r="B40" s="60"/>
      <c r="C40" s="43"/>
      <c r="D40" s="45">
        <f>SUM(E40:J40)</f>
        <v>0</v>
      </c>
      <c r="E40" s="49"/>
      <c r="F40" s="46"/>
      <c r="G40" s="46"/>
      <c r="H40" s="46"/>
      <c r="I40" s="46"/>
      <c r="J40" s="46"/>
    </row>
    <row r="41" spans="1:14" ht="45.75" customHeight="1">
      <c r="A41" s="59" t="s">
        <v>70</v>
      </c>
      <c r="B41" s="61">
        <v>2220</v>
      </c>
      <c r="C41" s="43" t="s">
        <v>71</v>
      </c>
      <c r="D41" s="45">
        <f>SUM(E41:J41)</f>
        <v>0</v>
      </c>
      <c r="E41" s="49"/>
      <c r="F41" s="46"/>
      <c r="G41" s="46"/>
      <c r="H41" s="46"/>
      <c r="I41" s="46"/>
      <c r="J41" s="46"/>
    </row>
    <row r="42" spans="1:14" ht="22.5" customHeight="1">
      <c r="A42" s="59"/>
      <c r="B42" s="60"/>
      <c r="C42" s="43"/>
      <c r="D42" s="45">
        <f>SUM(E42:J42)</f>
        <v>0</v>
      </c>
      <c r="E42" s="49"/>
      <c r="F42" s="46"/>
      <c r="G42" s="46"/>
      <c r="H42" s="46"/>
      <c r="I42" s="46"/>
      <c r="J42" s="46"/>
    </row>
    <row r="43" spans="1:14" ht="35.25" customHeight="1">
      <c r="A43" s="74" t="s">
        <v>19</v>
      </c>
      <c r="B43" s="54">
        <v>2300</v>
      </c>
      <c r="C43" s="51" t="s">
        <v>72</v>
      </c>
      <c r="D43" s="52">
        <f>SUM(D44:D47)</f>
        <v>13000</v>
      </c>
      <c r="E43" s="52">
        <f t="shared" ref="E43:J43" si="12">SUM(E44:E47)</f>
        <v>13000</v>
      </c>
      <c r="F43" s="52">
        <f t="shared" si="12"/>
        <v>0</v>
      </c>
      <c r="G43" s="52">
        <f t="shared" si="12"/>
        <v>0</v>
      </c>
      <c r="H43" s="52">
        <f t="shared" si="12"/>
        <v>0</v>
      </c>
      <c r="I43" s="52">
        <f t="shared" si="12"/>
        <v>0</v>
      </c>
      <c r="J43" s="52">
        <f t="shared" si="12"/>
        <v>0</v>
      </c>
      <c r="K43" s="12"/>
    </row>
    <row r="44" spans="1:14" ht="31.5" customHeight="1">
      <c r="A44" s="42" t="s">
        <v>73</v>
      </c>
      <c r="B44" s="44">
        <v>2310</v>
      </c>
      <c r="C44" s="43" t="s">
        <v>74</v>
      </c>
      <c r="D44" s="45">
        <f>SUM(E44:J44)</f>
        <v>0</v>
      </c>
      <c r="E44" s="49"/>
      <c r="F44" s="46"/>
      <c r="G44" s="46"/>
      <c r="H44" s="46"/>
      <c r="I44" s="46"/>
      <c r="J44" s="46"/>
    </row>
    <row r="45" spans="1:14" ht="42.75" customHeight="1">
      <c r="A45" s="42" t="s">
        <v>76</v>
      </c>
      <c r="B45" s="44">
        <v>2320</v>
      </c>
      <c r="C45" s="43" t="s">
        <v>75</v>
      </c>
      <c r="D45" s="45">
        <f t="shared" ref="D45:D47" si="13">SUM(E45:J45)</f>
        <v>3000</v>
      </c>
      <c r="E45" s="49">
        <v>3000</v>
      </c>
      <c r="F45" s="46"/>
      <c r="G45" s="46"/>
      <c r="H45" s="46"/>
      <c r="I45" s="46"/>
      <c r="J45" s="46"/>
    </row>
    <row r="46" spans="1:14" ht="31.5" customHeight="1">
      <c r="A46" s="42" t="s">
        <v>77</v>
      </c>
      <c r="B46" s="44">
        <v>2330</v>
      </c>
      <c r="C46" s="43" t="s">
        <v>78</v>
      </c>
      <c r="D46" s="45">
        <f t="shared" si="13"/>
        <v>10000</v>
      </c>
      <c r="E46" s="49">
        <v>10000</v>
      </c>
      <c r="F46" s="46"/>
      <c r="G46" s="46"/>
      <c r="H46" s="46"/>
      <c r="I46" s="46"/>
      <c r="J46" s="46"/>
    </row>
    <row r="47" spans="1:14" ht="24.95" customHeight="1">
      <c r="A47" s="55"/>
      <c r="B47" s="42"/>
      <c r="C47" s="43"/>
      <c r="D47" s="45">
        <f t="shared" si="13"/>
        <v>0</v>
      </c>
      <c r="E47" s="46"/>
      <c r="F47" s="46"/>
      <c r="G47" s="46"/>
      <c r="H47" s="46"/>
      <c r="I47" s="46"/>
      <c r="J47" s="46"/>
    </row>
    <row r="48" spans="1:14" ht="38.25" customHeight="1">
      <c r="A48" s="75" t="s">
        <v>79</v>
      </c>
      <c r="B48" s="54">
        <v>2500</v>
      </c>
      <c r="C48" s="51" t="s">
        <v>27</v>
      </c>
      <c r="D48" s="52">
        <f>D49</f>
        <v>0</v>
      </c>
      <c r="E48" s="52">
        <f t="shared" ref="E48:J48" si="14">E49</f>
        <v>0</v>
      </c>
      <c r="F48" s="52">
        <f t="shared" si="14"/>
        <v>0</v>
      </c>
      <c r="G48" s="52">
        <f t="shared" si="14"/>
        <v>0</v>
      </c>
      <c r="H48" s="52">
        <f t="shared" si="14"/>
        <v>0</v>
      </c>
      <c r="I48" s="52">
        <f t="shared" si="14"/>
        <v>0</v>
      </c>
      <c r="J48" s="52">
        <f t="shared" si="14"/>
        <v>0</v>
      </c>
    </row>
    <row r="49" spans="1:11" ht="58.5" customHeight="1">
      <c r="A49" s="55" t="s">
        <v>80</v>
      </c>
      <c r="B49" s="44">
        <v>2520</v>
      </c>
      <c r="C49" s="43" t="s">
        <v>81</v>
      </c>
      <c r="D49" s="45">
        <f>SUM(E49:J49)</f>
        <v>0</v>
      </c>
      <c r="E49" s="46"/>
      <c r="F49" s="46"/>
      <c r="G49" s="46"/>
      <c r="H49" s="46"/>
      <c r="I49" s="46"/>
      <c r="J49" s="46"/>
    </row>
    <row r="50" spans="1:11" ht="33.75" customHeight="1">
      <c r="A50" s="74" t="s">
        <v>82</v>
      </c>
      <c r="B50" s="54">
        <v>2600</v>
      </c>
      <c r="C50" s="62" t="s">
        <v>27</v>
      </c>
      <c r="D50" s="52">
        <f>D51+D52+D53+D54</f>
        <v>69545537.569999993</v>
      </c>
      <c r="E50" s="52">
        <f t="shared" ref="E50:J50" si="15">E51+E52+E53+E54</f>
        <v>5119066.6399999997</v>
      </c>
      <c r="F50" s="52">
        <f t="shared" si="15"/>
        <v>62780169.93</v>
      </c>
      <c r="G50" s="52">
        <f t="shared" si="15"/>
        <v>0</v>
      </c>
      <c r="H50" s="52">
        <f t="shared" si="15"/>
        <v>1646301</v>
      </c>
      <c r="I50" s="52">
        <f t="shared" si="15"/>
        <v>0</v>
      </c>
      <c r="J50" s="52">
        <f t="shared" si="15"/>
        <v>0</v>
      </c>
    </row>
    <row r="51" spans="1:11" ht="45.75" customHeight="1">
      <c r="A51" s="63" t="s">
        <v>83</v>
      </c>
      <c r="B51" s="64">
        <v>2630</v>
      </c>
      <c r="C51" s="84" t="s">
        <v>84</v>
      </c>
      <c r="D51" s="66">
        <f t="shared" ref="D51:D56" si="16">SUM(E51:J51)</f>
        <v>60898276.759999998</v>
      </c>
      <c r="E51" s="85">
        <v>0</v>
      </c>
      <c r="F51" s="85">
        <v>60898276.759999998</v>
      </c>
      <c r="G51" s="66"/>
      <c r="H51" s="66">
        <v>0</v>
      </c>
      <c r="I51" s="66"/>
      <c r="J51" s="86"/>
    </row>
    <row r="52" spans="1:11" ht="36" customHeight="1">
      <c r="A52" s="63" t="s">
        <v>149</v>
      </c>
      <c r="B52" s="64">
        <v>2640</v>
      </c>
      <c r="C52" s="65" t="s">
        <v>85</v>
      </c>
      <c r="D52" s="66">
        <f t="shared" si="16"/>
        <v>7881281.8099999996</v>
      </c>
      <c r="E52" s="66">
        <v>4353087.6399999997</v>
      </c>
      <c r="F52" s="66">
        <v>1881893.17</v>
      </c>
      <c r="G52" s="66"/>
      <c r="H52" s="66">
        <v>1646301</v>
      </c>
      <c r="I52" s="66"/>
      <c r="J52" s="66"/>
    </row>
    <row r="53" spans="1:11" ht="29.25" customHeight="1">
      <c r="A53" s="105" t="s">
        <v>161</v>
      </c>
      <c r="B53" s="64">
        <v>2660</v>
      </c>
      <c r="C53" s="65" t="s">
        <v>146</v>
      </c>
      <c r="D53" s="66">
        <f t="shared" si="16"/>
        <v>765979</v>
      </c>
      <c r="E53" s="66">
        <v>765979</v>
      </c>
      <c r="F53" s="66"/>
      <c r="G53" s="66"/>
      <c r="H53" s="66"/>
      <c r="I53" s="66"/>
      <c r="J53" s="86"/>
    </row>
    <row r="54" spans="1:11" s="18" customFormat="1" ht="39" customHeight="1">
      <c r="A54" s="103" t="s">
        <v>86</v>
      </c>
      <c r="B54" s="104">
        <v>2700</v>
      </c>
      <c r="C54" s="104">
        <v>400</v>
      </c>
      <c r="D54" s="45">
        <f t="shared" si="16"/>
        <v>0</v>
      </c>
      <c r="E54" s="45">
        <f>SUM(E55:E56)</f>
        <v>0</v>
      </c>
      <c r="F54" s="45">
        <f>SUM(F55:F56)</f>
        <v>0</v>
      </c>
      <c r="G54" s="45">
        <f t="shared" ref="G54:J54" si="17">SUM(G55:G56)</f>
        <v>0</v>
      </c>
      <c r="H54" s="45">
        <f t="shared" si="17"/>
        <v>0</v>
      </c>
      <c r="I54" s="45">
        <f t="shared" si="17"/>
        <v>0</v>
      </c>
      <c r="J54" s="45">
        <f t="shared" si="17"/>
        <v>0</v>
      </c>
    </row>
    <row r="55" spans="1:11" s="18" customFormat="1" ht="44.25" customHeight="1">
      <c r="A55" s="67" t="s">
        <v>87</v>
      </c>
      <c r="B55" s="68">
        <v>2710</v>
      </c>
      <c r="C55" s="68">
        <v>406</v>
      </c>
      <c r="D55" s="45">
        <f t="shared" si="16"/>
        <v>0</v>
      </c>
      <c r="E55" s="69"/>
      <c r="F55" s="69"/>
      <c r="G55" s="69"/>
      <c r="H55" s="69"/>
      <c r="I55" s="69"/>
      <c r="J55" s="70"/>
    </row>
    <row r="56" spans="1:11" s="18" customFormat="1" ht="46.5" customHeight="1">
      <c r="A56" s="67" t="s">
        <v>147</v>
      </c>
      <c r="B56" s="68">
        <v>2720</v>
      </c>
      <c r="C56" s="68">
        <v>407</v>
      </c>
      <c r="D56" s="45">
        <f t="shared" si="16"/>
        <v>0</v>
      </c>
      <c r="E56" s="69"/>
      <c r="F56" s="69"/>
      <c r="G56" s="69"/>
      <c r="H56" s="69"/>
      <c r="I56" s="69"/>
      <c r="J56" s="70"/>
    </row>
    <row r="57" spans="1:11" s="109" customFormat="1" ht="38.25" customHeight="1">
      <c r="A57" s="106" t="s">
        <v>88</v>
      </c>
      <c r="B57" s="107">
        <v>3000</v>
      </c>
      <c r="C57" s="107">
        <v>100</v>
      </c>
      <c r="D57" s="108">
        <f>D58+D59+D60</f>
        <v>0</v>
      </c>
      <c r="E57" s="108">
        <v>0</v>
      </c>
      <c r="F57" s="108">
        <v>0</v>
      </c>
      <c r="G57" s="108">
        <v>0</v>
      </c>
      <c r="H57" s="108">
        <f t="shared" ref="H57:I57" si="18">H58+H59+H60</f>
        <v>0</v>
      </c>
      <c r="I57" s="108">
        <f t="shared" si="18"/>
        <v>0</v>
      </c>
      <c r="J57" s="108">
        <v>0</v>
      </c>
    </row>
    <row r="58" spans="1:11" s="18" customFormat="1" ht="24.95" customHeight="1">
      <c r="A58" s="67" t="s">
        <v>89</v>
      </c>
      <c r="B58" s="68">
        <v>3010</v>
      </c>
      <c r="C58" s="67"/>
      <c r="D58" s="45">
        <f>H58</f>
        <v>0</v>
      </c>
      <c r="E58" s="72" t="s">
        <v>27</v>
      </c>
      <c r="F58" s="72" t="s">
        <v>27</v>
      </c>
      <c r="G58" s="72" t="s">
        <v>27</v>
      </c>
      <c r="H58" s="69"/>
      <c r="I58" s="69"/>
      <c r="J58" s="73" t="s">
        <v>27</v>
      </c>
    </row>
    <row r="59" spans="1:11" s="18" customFormat="1" ht="24.95" customHeight="1">
      <c r="A59" s="71" t="s">
        <v>90</v>
      </c>
      <c r="B59" s="68">
        <v>3020</v>
      </c>
      <c r="C59" s="67"/>
      <c r="D59" s="45">
        <f>H59</f>
        <v>0</v>
      </c>
      <c r="E59" s="72" t="s">
        <v>27</v>
      </c>
      <c r="F59" s="72" t="s">
        <v>27</v>
      </c>
      <c r="G59" s="72" t="s">
        <v>27</v>
      </c>
      <c r="H59" s="69"/>
      <c r="I59" s="69"/>
      <c r="J59" s="73" t="s">
        <v>27</v>
      </c>
    </row>
    <row r="60" spans="1:11" s="18" customFormat="1" ht="24.95" customHeight="1">
      <c r="A60" s="71" t="s">
        <v>91</v>
      </c>
      <c r="B60" s="68">
        <v>3030</v>
      </c>
      <c r="C60" s="67"/>
      <c r="D60" s="45">
        <f>H60</f>
        <v>0</v>
      </c>
      <c r="E60" s="72" t="s">
        <v>27</v>
      </c>
      <c r="F60" s="72" t="s">
        <v>27</v>
      </c>
      <c r="G60" s="72" t="s">
        <v>27</v>
      </c>
      <c r="H60" s="69"/>
      <c r="I60" s="69"/>
      <c r="J60" s="73" t="s">
        <v>27</v>
      </c>
    </row>
    <row r="61" spans="1:11" s="109" customFormat="1" ht="24.95" customHeight="1">
      <c r="A61" s="110" t="s">
        <v>92</v>
      </c>
      <c r="B61" s="107">
        <v>4000</v>
      </c>
      <c r="C61" s="107" t="s">
        <v>27</v>
      </c>
      <c r="D61" s="108">
        <f>D62</f>
        <v>0</v>
      </c>
      <c r="E61" s="108">
        <f>E62</f>
        <v>0</v>
      </c>
      <c r="F61" s="108">
        <f t="shared" ref="F61:J61" si="19">F62</f>
        <v>0</v>
      </c>
      <c r="G61" s="108">
        <f t="shared" si="19"/>
        <v>0</v>
      </c>
      <c r="H61" s="108">
        <f t="shared" si="19"/>
        <v>0</v>
      </c>
      <c r="I61" s="108">
        <f t="shared" si="19"/>
        <v>0</v>
      </c>
      <c r="J61" s="108">
        <f t="shared" si="19"/>
        <v>0</v>
      </c>
    </row>
    <row r="62" spans="1:11" s="18" customFormat="1" ht="36" customHeight="1">
      <c r="A62" s="71" t="s">
        <v>93</v>
      </c>
      <c r="B62" s="68">
        <v>4010</v>
      </c>
      <c r="C62" s="68">
        <v>610</v>
      </c>
      <c r="D62" s="45">
        <f>SUM(E62:J62)</f>
        <v>0</v>
      </c>
      <c r="E62" s="72">
        <v>0</v>
      </c>
      <c r="F62" s="72">
        <v>0</v>
      </c>
      <c r="G62" s="72">
        <v>0</v>
      </c>
      <c r="H62" s="72">
        <v>0</v>
      </c>
      <c r="I62" s="72"/>
      <c r="J62" s="73">
        <v>0</v>
      </c>
    </row>
    <row r="63" spans="1:11" s="18" customFormat="1" ht="24.95" customHeight="1">
      <c r="A63" s="71"/>
      <c r="B63" s="68"/>
      <c r="C63" s="68"/>
      <c r="D63" s="45"/>
      <c r="E63" s="72"/>
      <c r="F63" s="72"/>
      <c r="G63" s="72"/>
      <c r="H63" s="72"/>
      <c r="I63" s="72"/>
      <c r="J63" s="73"/>
    </row>
    <row r="64" spans="1:11">
      <c r="A64" s="95" t="s">
        <v>128</v>
      </c>
      <c r="B64" s="95"/>
      <c r="C64" s="95"/>
      <c r="D64" s="83">
        <f t="shared" ref="D64:J64" si="20">D9-D10+D11-D30-D57-D61</f>
        <v>0</v>
      </c>
      <c r="E64" s="83">
        <f t="shared" si="20"/>
        <v>0</v>
      </c>
      <c r="F64" s="83">
        <f t="shared" si="20"/>
        <v>0</v>
      </c>
      <c r="G64" s="83">
        <f t="shared" si="20"/>
        <v>0</v>
      </c>
      <c r="H64" s="83">
        <f t="shared" si="20"/>
        <v>0</v>
      </c>
      <c r="I64" s="83">
        <f t="shared" si="20"/>
        <v>0</v>
      </c>
      <c r="J64" s="83">
        <f t="shared" si="20"/>
        <v>0</v>
      </c>
      <c r="K64" s="83"/>
    </row>
    <row r="65" spans="1:10">
      <c r="B65" s="10"/>
      <c r="C65" s="10"/>
      <c r="D65" s="10"/>
      <c r="E65" s="10"/>
      <c r="F65" s="10"/>
    </row>
    <row r="66" spans="1:10">
      <c r="B66" s="10"/>
      <c r="C66" s="10"/>
      <c r="D66" s="10"/>
      <c r="E66" s="10"/>
      <c r="F66" s="10"/>
      <c r="G66" s="98"/>
      <c r="H66" s="98"/>
      <c r="I66" s="98"/>
      <c r="J66" s="98"/>
    </row>
    <row r="67" spans="1:10">
      <c r="A67" s="160"/>
      <c r="B67" s="160"/>
      <c r="C67" s="160"/>
      <c r="D67" s="160"/>
      <c r="E67" s="160"/>
      <c r="F67" s="160"/>
      <c r="G67" s="160"/>
      <c r="H67" s="160"/>
    </row>
    <row r="68" spans="1:10">
      <c r="B68" s="10"/>
      <c r="C68" s="10"/>
      <c r="D68" s="10"/>
      <c r="E68" s="10"/>
      <c r="F68" s="10"/>
      <c r="G68" s="98"/>
      <c r="H68" s="98"/>
    </row>
    <row r="69" spans="1:10">
      <c r="D69" s="98"/>
      <c r="E69" s="98"/>
      <c r="F69" s="98"/>
      <c r="G69" s="96"/>
      <c r="H69" s="96"/>
    </row>
    <row r="70" spans="1:10">
      <c r="B70" s="10"/>
      <c r="C70" s="10"/>
      <c r="D70" s="10"/>
      <c r="E70" s="10"/>
      <c r="F70" s="98"/>
      <c r="G70" s="98"/>
      <c r="H70" s="98"/>
    </row>
    <row r="71" spans="1:10">
      <c r="B71" s="10"/>
      <c r="C71" s="10"/>
      <c r="D71" s="10"/>
      <c r="E71" s="10"/>
      <c r="F71" s="98"/>
      <c r="G71" s="96"/>
      <c r="H71" s="96"/>
    </row>
    <row r="72" spans="1:10">
      <c r="B72" s="10"/>
      <c r="C72" s="10"/>
      <c r="D72" s="10"/>
      <c r="E72" s="10"/>
      <c r="F72" s="98"/>
      <c r="G72" s="98"/>
      <c r="H72" s="98"/>
    </row>
    <row r="73" spans="1:10">
      <c r="B73" s="160"/>
      <c r="C73" s="160"/>
      <c r="D73" s="160"/>
      <c r="E73" s="10"/>
      <c r="F73" s="98"/>
      <c r="G73" s="98"/>
      <c r="H73" s="98"/>
    </row>
    <row r="74" spans="1:10">
      <c r="B74" s="10"/>
      <c r="C74" s="10"/>
      <c r="D74" s="10"/>
      <c r="E74" s="10"/>
      <c r="F74" s="98"/>
      <c r="G74" s="96"/>
      <c r="H74" s="96"/>
    </row>
    <row r="75" spans="1:10">
      <c r="B75" s="10"/>
      <c r="C75" s="10"/>
      <c r="D75" s="10"/>
      <c r="E75" s="10"/>
      <c r="F75" s="98"/>
      <c r="G75" s="98"/>
      <c r="H75" s="98"/>
    </row>
    <row r="76" spans="1:10">
      <c r="B76" s="10"/>
      <c r="C76" s="10"/>
      <c r="D76" s="10"/>
      <c r="E76" s="10"/>
      <c r="F76" s="98"/>
      <c r="G76" s="98"/>
      <c r="H76" s="98"/>
    </row>
    <row r="77" spans="1:10">
      <c r="B77" s="160"/>
      <c r="C77" s="160"/>
      <c r="D77" s="160"/>
      <c r="E77" s="10"/>
      <c r="F77" s="98"/>
      <c r="G77" s="96"/>
      <c r="H77" s="96"/>
    </row>
    <row r="78" spans="1:10">
      <c r="B78" s="10"/>
      <c r="C78" s="10"/>
      <c r="D78" s="10"/>
      <c r="E78" s="10"/>
      <c r="F78" s="98"/>
      <c r="G78" s="98"/>
      <c r="H78" s="98"/>
    </row>
    <row r="79" spans="1:10">
      <c r="D79" s="98"/>
      <c r="E79" s="98"/>
      <c r="F79" s="98"/>
      <c r="G79" s="96"/>
      <c r="H79" s="96"/>
    </row>
  </sheetData>
  <mergeCells count="16">
    <mergeCell ref="B77:D77"/>
    <mergeCell ref="H1:J1"/>
    <mergeCell ref="A2:J2"/>
    <mergeCell ref="A3:J3"/>
    <mergeCell ref="A4:A7"/>
    <mergeCell ref="B4:B7"/>
    <mergeCell ref="C4:C7"/>
    <mergeCell ref="D4:J4"/>
    <mergeCell ref="D5:D7"/>
    <mergeCell ref="E5:J5"/>
    <mergeCell ref="E6:E7"/>
    <mergeCell ref="F6:F7"/>
    <mergeCell ref="G6:G7"/>
    <mergeCell ref="H6:J6"/>
    <mergeCell ref="A67:H67"/>
    <mergeCell ref="B73:D73"/>
  </mergeCells>
  <pageMargins left="0.70866141732283472" right="0.19685039370078741" top="0.31496062992125984" bottom="0.31496062992125984" header="0.31496062992125984" footer="0.31496062992125984"/>
  <pageSetup paperSize="9" scale="60" orientation="portrait" r:id="rId1"/>
  <rowBreaks count="1" manualBreakCount="1">
    <brk id="36" max="16383" man="1"/>
  </rowBreaks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8"/>
  <sheetViews>
    <sheetView view="pageBreakPreview" zoomScale="70" zoomScaleSheetLayoutView="70" workbookViewId="0">
      <pane xSplit="1" ySplit="6" topLeftCell="B25" activePane="bottomRight" state="frozen"/>
      <selection pane="topRight" activeCell="B1" sqref="B1"/>
      <selection pane="bottomLeft" activeCell="A7" sqref="A7"/>
      <selection pane="bottomRight" activeCell="C31" sqref="C31"/>
    </sheetView>
  </sheetViews>
  <sheetFormatPr defaultRowHeight="15"/>
  <cols>
    <col min="1" max="1" width="77" style="78" customWidth="1"/>
    <col min="2" max="2" width="11.85546875" style="79" customWidth="1"/>
    <col min="3" max="3" width="11.7109375" style="79" customWidth="1"/>
    <col min="4" max="4" width="17.28515625" style="24" customWidth="1"/>
    <col min="5" max="5" width="19.140625" style="24" customWidth="1"/>
    <col min="6" max="6" width="17.5703125" style="24" customWidth="1"/>
    <col min="7" max="7" width="17.42578125" style="24" customWidth="1"/>
    <col min="8" max="8" width="0.140625" style="24" customWidth="1"/>
    <col min="9" max="9" width="9.140625" style="24" hidden="1" customWidth="1"/>
    <col min="10" max="16384" width="9.140625" style="24"/>
  </cols>
  <sheetData>
    <row r="1" spans="1:10">
      <c r="A1" s="198" t="s">
        <v>117</v>
      </c>
      <c r="B1" s="198"/>
      <c r="C1" s="198"/>
      <c r="D1" s="198"/>
      <c r="E1" s="198"/>
      <c r="F1" s="198"/>
      <c r="G1" s="198"/>
    </row>
    <row r="2" spans="1:10">
      <c r="A2" s="198"/>
      <c r="B2" s="198"/>
      <c r="C2" s="198"/>
      <c r="D2" s="198"/>
      <c r="E2" s="198"/>
      <c r="F2" s="198"/>
      <c r="G2" s="198"/>
    </row>
    <row r="3" spans="1:10">
      <c r="A3" s="198"/>
      <c r="B3" s="198"/>
      <c r="C3" s="198"/>
      <c r="D3" s="198"/>
      <c r="E3" s="198"/>
      <c r="F3" s="198"/>
      <c r="G3" s="198"/>
    </row>
    <row r="4" spans="1:10" ht="1.5" customHeight="1"/>
    <row r="5" spans="1:10" ht="36.75" customHeight="1">
      <c r="A5" s="199" t="s">
        <v>8</v>
      </c>
      <c r="B5" s="199" t="s">
        <v>9</v>
      </c>
      <c r="C5" s="199" t="s">
        <v>20</v>
      </c>
      <c r="D5" s="200" t="s">
        <v>118</v>
      </c>
      <c r="E5" s="201"/>
      <c r="F5" s="201"/>
      <c r="G5" s="202"/>
    </row>
    <row r="6" spans="1:10" ht="77.25" customHeight="1">
      <c r="A6" s="199"/>
      <c r="B6" s="199"/>
      <c r="C6" s="199"/>
      <c r="D6" s="156" t="s">
        <v>174</v>
      </c>
      <c r="E6" s="156" t="s">
        <v>175</v>
      </c>
      <c r="F6" s="156" t="s">
        <v>176</v>
      </c>
      <c r="G6" s="76" t="s">
        <v>94</v>
      </c>
    </row>
    <row r="7" spans="1:10" ht="12" customHeight="1">
      <c r="A7" s="87">
        <v>1</v>
      </c>
      <c r="B7" s="87">
        <v>2</v>
      </c>
      <c r="C7" s="87">
        <v>3</v>
      </c>
      <c r="D7" s="87">
        <v>4</v>
      </c>
      <c r="E7" s="87">
        <v>5</v>
      </c>
      <c r="F7" s="87">
        <v>6</v>
      </c>
      <c r="G7" s="87">
        <v>7</v>
      </c>
    </row>
    <row r="8" spans="1:10" s="26" customFormat="1" ht="41.25" customHeight="1">
      <c r="A8" s="132" t="s">
        <v>95</v>
      </c>
      <c r="B8" s="125">
        <v>26000</v>
      </c>
      <c r="C8" s="125" t="s">
        <v>16</v>
      </c>
      <c r="D8" s="127">
        <f>D11+D16</f>
        <v>12943948.099999998</v>
      </c>
      <c r="E8" s="127">
        <f>E11+E16</f>
        <v>71246280.390000001</v>
      </c>
      <c r="F8" s="127">
        <f>F11+F16</f>
        <v>69545537.569999993</v>
      </c>
      <c r="G8" s="127"/>
    </row>
    <row r="9" spans="1:10" ht="60" customHeight="1">
      <c r="A9" s="116" t="s">
        <v>119</v>
      </c>
      <c r="B9" s="117">
        <v>26100</v>
      </c>
      <c r="C9" s="117" t="s">
        <v>28</v>
      </c>
      <c r="D9" s="118">
        <v>0</v>
      </c>
      <c r="E9" s="118">
        <v>0</v>
      </c>
      <c r="F9" s="118">
        <v>0</v>
      </c>
      <c r="G9" s="118"/>
    </row>
    <row r="10" spans="1:10" ht="52.5" customHeight="1">
      <c r="A10" s="116" t="s">
        <v>120</v>
      </c>
      <c r="B10" s="117">
        <v>26200</v>
      </c>
      <c r="C10" s="117" t="s">
        <v>28</v>
      </c>
      <c r="D10" s="118">
        <v>0</v>
      </c>
      <c r="E10" s="118">
        <v>0</v>
      </c>
      <c r="F10" s="118">
        <v>0</v>
      </c>
      <c r="G10" s="118"/>
    </row>
    <row r="11" spans="1:10" s="131" customFormat="1" ht="63.75" customHeight="1">
      <c r="A11" s="128" t="s">
        <v>157</v>
      </c>
      <c r="B11" s="129">
        <v>26300</v>
      </c>
      <c r="C11" s="129" t="s">
        <v>28</v>
      </c>
      <c r="D11" s="130">
        <f>D13+D14+D15</f>
        <v>322005.28999999998</v>
      </c>
      <c r="E11" s="130">
        <f t="shared" ref="E11:F11" si="0">E13+E14+E15</f>
        <v>0</v>
      </c>
      <c r="F11" s="130">
        <f t="shared" si="0"/>
        <v>0</v>
      </c>
      <c r="G11" s="130"/>
    </row>
    <row r="12" spans="1:10" s="114" customFormat="1" ht="15" customHeight="1">
      <c r="A12" s="116" t="s">
        <v>154</v>
      </c>
      <c r="B12" s="117">
        <v>26310</v>
      </c>
      <c r="C12" s="117" t="s">
        <v>28</v>
      </c>
      <c r="D12" s="118"/>
      <c r="E12" s="117"/>
      <c r="F12" s="117"/>
      <c r="G12" s="119"/>
      <c r="J12" s="100"/>
    </row>
    <row r="13" spans="1:10" s="93" customFormat="1" ht="49.5" customHeight="1">
      <c r="A13" s="116" t="s">
        <v>155</v>
      </c>
      <c r="B13" s="117">
        <v>26311</v>
      </c>
      <c r="C13" s="117" t="s">
        <v>28</v>
      </c>
      <c r="D13" s="154">
        <v>17497.29</v>
      </c>
      <c r="E13" s="117"/>
      <c r="F13" s="117"/>
      <c r="G13" s="119"/>
      <c r="J13" s="94" t="s">
        <v>135</v>
      </c>
    </row>
    <row r="14" spans="1:10" s="93" customFormat="1" ht="50.25" customHeight="1">
      <c r="A14" s="116" t="s">
        <v>97</v>
      </c>
      <c r="B14" s="117">
        <v>26312</v>
      </c>
      <c r="C14" s="117" t="s">
        <v>28</v>
      </c>
      <c r="D14" s="154">
        <v>304508</v>
      </c>
      <c r="E14" s="117"/>
      <c r="F14" s="117"/>
      <c r="G14" s="119"/>
      <c r="J14" s="94" t="s">
        <v>136</v>
      </c>
    </row>
    <row r="15" spans="1:10" s="98" customFormat="1" ht="36" customHeight="1">
      <c r="A15" s="116" t="s">
        <v>152</v>
      </c>
      <c r="B15" s="117">
        <v>26313</v>
      </c>
      <c r="C15" s="117" t="s">
        <v>28</v>
      </c>
      <c r="D15" s="118"/>
      <c r="E15" s="117"/>
      <c r="F15" s="117"/>
      <c r="G15" s="119"/>
      <c r="J15" s="100" t="s">
        <v>141</v>
      </c>
    </row>
    <row r="16" spans="1:10" s="26" customFormat="1" ht="77.25" customHeight="1">
      <c r="A16" s="133" t="s">
        <v>129</v>
      </c>
      <c r="B16" s="134">
        <v>26400</v>
      </c>
      <c r="C16" s="134" t="s">
        <v>27</v>
      </c>
      <c r="D16" s="135">
        <f>D17+D20+D23+D24</f>
        <v>12621942.809999999</v>
      </c>
      <c r="E16" s="135">
        <f t="shared" ref="E16:F16" si="1">E17+E20+E23+E24</f>
        <v>71246280.390000001</v>
      </c>
      <c r="F16" s="135">
        <f t="shared" si="1"/>
        <v>69545537.569999993</v>
      </c>
      <c r="G16" s="136"/>
    </row>
    <row r="17" spans="1:7" s="141" customFormat="1" ht="63.75" customHeight="1">
      <c r="A17" s="137" t="s">
        <v>156</v>
      </c>
      <c r="B17" s="138">
        <v>26410</v>
      </c>
      <c r="C17" s="138" t="s">
        <v>27</v>
      </c>
      <c r="D17" s="139">
        <f>SUM(D18:D19)</f>
        <v>6233674.4100000001</v>
      </c>
      <c r="E17" s="139">
        <f t="shared" ref="E17:F17" si="2">SUM(E18:E19)</f>
        <v>4614189.08</v>
      </c>
      <c r="F17" s="139">
        <f t="shared" si="2"/>
        <v>5119066.6399999997</v>
      </c>
      <c r="G17" s="140"/>
    </row>
    <row r="18" spans="1:7" ht="25.5" customHeight="1">
      <c r="A18" s="116" t="s">
        <v>96</v>
      </c>
      <c r="B18" s="117">
        <v>26411</v>
      </c>
      <c r="C18" s="117"/>
      <c r="D18" s="118">
        <f>'2023'!E50-D13</f>
        <v>6233674.4100000001</v>
      </c>
      <c r="E18" s="118">
        <f>'2024'!E50-V.!E13</f>
        <v>4614189.08</v>
      </c>
      <c r="F18" s="118">
        <f>'2025'!E50-V.!F13</f>
        <v>5119066.6399999997</v>
      </c>
      <c r="G18" s="120"/>
    </row>
    <row r="19" spans="1:7" ht="28.5" customHeight="1">
      <c r="A19" s="116" t="s">
        <v>121</v>
      </c>
      <c r="B19" s="117">
        <v>26412</v>
      </c>
      <c r="C19" s="117"/>
      <c r="D19" s="118"/>
      <c r="E19" s="117"/>
      <c r="F19" s="117"/>
      <c r="G19" s="119"/>
    </row>
    <row r="20" spans="1:7" s="141" customFormat="1" ht="58.5" customHeight="1">
      <c r="A20" s="137" t="s">
        <v>97</v>
      </c>
      <c r="B20" s="138">
        <v>26420</v>
      </c>
      <c r="C20" s="138" t="s">
        <v>27</v>
      </c>
      <c r="D20" s="139">
        <f>SUM(D21:D22)</f>
        <v>4898761.04</v>
      </c>
      <c r="E20" s="139">
        <f>SUM(E21:E22)</f>
        <v>64985790.310000002</v>
      </c>
      <c r="F20" s="139">
        <f t="shared" ref="F20" si="3">SUM(F21:F22)</f>
        <v>62780169.93</v>
      </c>
      <c r="G20" s="142"/>
    </row>
    <row r="21" spans="1:7" ht="27.75" customHeight="1">
      <c r="A21" s="116" t="s">
        <v>96</v>
      </c>
      <c r="B21" s="117">
        <v>26421</v>
      </c>
      <c r="C21" s="117"/>
      <c r="D21" s="118">
        <f>SUM('2023'!F50)-D14</f>
        <v>4898761.04</v>
      </c>
      <c r="E21" s="118">
        <f>'2024'!F50-V.!E14</f>
        <v>64985790.310000002</v>
      </c>
      <c r="F21" s="118">
        <f>'2025'!F50-V.!F14</f>
        <v>62780169.93</v>
      </c>
      <c r="G21" s="119"/>
    </row>
    <row r="22" spans="1:7" ht="27" customHeight="1">
      <c r="A22" s="116" t="s">
        <v>121</v>
      </c>
      <c r="B22" s="117">
        <v>26422</v>
      </c>
      <c r="C22" s="117"/>
      <c r="D22" s="121"/>
      <c r="E22" s="115"/>
      <c r="F22" s="115"/>
      <c r="G22" s="119"/>
    </row>
    <row r="23" spans="1:7" s="141" customFormat="1" ht="43.5" customHeight="1">
      <c r="A23" s="137" t="s">
        <v>98</v>
      </c>
      <c r="B23" s="138">
        <v>26430</v>
      </c>
      <c r="C23" s="138" t="s">
        <v>27</v>
      </c>
      <c r="D23" s="139">
        <f>'2023'!G50</f>
        <v>0</v>
      </c>
      <c r="E23" s="139">
        <f>'2024'!G50</f>
        <v>0</v>
      </c>
      <c r="F23" s="139">
        <f>'2025'!G50</f>
        <v>0</v>
      </c>
      <c r="G23" s="142"/>
    </row>
    <row r="24" spans="1:7" s="141" customFormat="1" ht="30.75" customHeight="1">
      <c r="A24" s="137" t="s">
        <v>99</v>
      </c>
      <c r="B24" s="138">
        <v>26450</v>
      </c>
      <c r="C24" s="138" t="s">
        <v>27</v>
      </c>
      <c r="D24" s="139">
        <f>SUM(D25)</f>
        <v>1489507.36</v>
      </c>
      <c r="E24" s="139">
        <f>SUM(E25)</f>
        <v>1646301</v>
      </c>
      <c r="F24" s="139">
        <f>SUM(F25)</f>
        <v>1646301</v>
      </c>
      <c r="G24" s="142"/>
    </row>
    <row r="25" spans="1:7" ht="29.25" customHeight="1">
      <c r="A25" s="116" t="s">
        <v>96</v>
      </c>
      <c r="B25" s="117">
        <v>26451</v>
      </c>
      <c r="C25" s="117"/>
      <c r="D25" s="118">
        <f>'2023'!H50-V.!D15</f>
        <v>1489507.36</v>
      </c>
      <c r="E25" s="118">
        <f>'2024'!H50-V.!E15</f>
        <v>1646301</v>
      </c>
      <c r="F25" s="118">
        <f>'2025'!H50-V.!F15</f>
        <v>1646301</v>
      </c>
      <c r="G25" s="119"/>
    </row>
    <row r="26" spans="1:7" ht="29.25" customHeight="1">
      <c r="A26" s="116" t="s">
        <v>121</v>
      </c>
      <c r="B26" s="117">
        <v>26452</v>
      </c>
      <c r="C26" s="117"/>
      <c r="D26" s="122"/>
      <c r="E26" s="119"/>
      <c r="F26" s="119"/>
      <c r="G26" s="119"/>
    </row>
    <row r="27" spans="1:7" s="26" customFormat="1" ht="83.25" customHeight="1">
      <c r="A27" s="133" t="s">
        <v>100</v>
      </c>
      <c r="B27" s="143">
        <v>26500</v>
      </c>
      <c r="C27" s="143" t="s">
        <v>27</v>
      </c>
      <c r="D27" s="135">
        <f>D16</f>
        <v>12621942.809999999</v>
      </c>
      <c r="E27" s="135">
        <f t="shared" ref="E27:F27" si="4">E16</f>
        <v>71246280.390000001</v>
      </c>
      <c r="F27" s="135">
        <f t="shared" si="4"/>
        <v>69545537.569999993</v>
      </c>
      <c r="G27" s="135"/>
    </row>
    <row r="28" spans="1:7" ht="22.5" customHeight="1">
      <c r="A28" s="203" t="s">
        <v>101</v>
      </c>
      <c r="B28" s="206">
        <v>26510</v>
      </c>
      <c r="C28" s="117">
        <v>2023</v>
      </c>
      <c r="D28" s="118">
        <f>D27</f>
        <v>12621942.809999999</v>
      </c>
      <c r="E28" s="211">
        <f>E27</f>
        <v>71246280.390000001</v>
      </c>
      <c r="F28" s="211">
        <f>F27</f>
        <v>69545537.569999993</v>
      </c>
      <c r="G28" s="214"/>
    </row>
    <row r="29" spans="1:7" s="114" customFormat="1" ht="22.5" customHeight="1">
      <c r="A29" s="204"/>
      <c r="B29" s="207"/>
      <c r="C29" s="117">
        <v>2024</v>
      </c>
      <c r="D29" s="209"/>
      <c r="E29" s="212"/>
      <c r="F29" s="213"/>
      <c r="G29" s="215"/>
    </row>
    <row r="30" spans="1:7" s="114" customFormat="1" ht="22.5" customHeight="1">
      <c r="A30" s="205"/>
      <c r="B30" s="208"/>
      <c r="C30" s="117">
        <v>2025</v>
      </c>
      <c r="D30" s="210"/>
      <c r="E30" s="118"/>
      <c r="F30" s="212"/>
      <c r="G30" s="216"/>
    </row>
    <row r="31" spans="1:7" s="26" customFormat="1" ht="78" customHeight="1">
      <c r="A31" s="144" t="s">
        <v>122</v>
      </c>
      <c r="B31" s="145">
        <v>26600</v>
      </c>
      <c r="C31" s="145" t="s">
        <v>27</v>
      </c>
      <c r="D31" s="146"/>
      <c r="E31" s="147"/>
      <c r="F31" s="147"/>
      <c r="G31" s="147"/>
    </row>
    <row r="32" spans="1:7" ht="18.75" customHeight="1">
      <c r="A32" s="116" t="s">
        <v>101</v>
      </c>
      <c r="B32" s="117">
        <v>26610</v>
      </c>
      <c r="C32" s="123" t="s">
        <v>27</v>
      </c>
      <c r="D32" s="122"/>
      <c r="E32" s="119"/>
      <c r="F32" s="119"/>
      <c r="G32" s="119"/>
    </row>
    <row r="33" spans="1:7" ht="30" customHeight="1">
      <c r="A33" s="148" t="s">
        <v>102</v>
      </c>
      <c r="B33" s="149"/>
      <c r="C33" s="150"/>
      <c r="D33" s="196"/>
      <c r="E33" s="151" t="s">
        <v>164</v>
      </c>
      <c r="F33" s="152"/>
      <c r="G33" s="77"/>
    </row>
    <row r="34" spans="1:7" ht="30" customHeight="1">
      <c r="A34" s="148" t="s">
        <v>103</v>
      </c>
      <c r="B34" s="149"/>
      <c r="C34" s="150"/>
      <c r="D34" s="197"/>
      <c r="E34" s="151" t="s">
        <v>138</v>
      </c>
      <c r="F34" s="152"/>
      <c r="G34" s="77"/>
    </row>
    <row r="35" spans="1:7" ht="30" customHeight="1">
      <c r="A35" s="148" t="s">
        <v>48</v>
      </c>
      <c r="B35" s="149"/>
      <c r="C35" s="150"/>
      <c r="D35" s="197"/>
      <c r="E35" s="151" t="s">
        <v>153</v>
      </c>
      <c r="F35" s="152"/>
      <c r="G35" s="77"/>
    </row>
    <row r="36" spans="1:7" ht="30" customHeight="1">
      <c r="A36" s="148" t="s">
        <v>104</v>
      </c>
      <c r="B36" s="149"/>
      <c r="C36" s="150"/>
      <c r="D36" s="197"/>
      <c r="E36" s="151" t="s">
        <v>169</v>
      </c>
      <c r="F36" s="152"/>
      <c r="G36" s="77"/>
    </row>
    <row r="37" spans="1:7" ht="45" customHeight="1">
      <c r="A37" s="153" t="str">
        <f>I.!G11</f>
        <v>"09" марта 2023 г.</v>
      </c>
      <c r="B37" s="149"/>
      <c r="C37" s="149"/>
      <c r="D37" s="197"/>
      <c r="E37" s="152"/>
      <c r="F37" s="152"/>
      <c r="G37" s="77"/>
    </row>
    <row r="38" spans="1:7" ht="20.25" customHeight="1">
      <c r="A38" s="81"/>
      <c r="B38" s="80"/>
      <c r="C38" s="80"/>
      <c r="D38" s="25"/>
      <c r="E38" s="25"/>
      <c r="F38" s="25"/>
      <c r="G38" s="25"/>
    </row>
  </sheetData>
  <mergeCells count="12">
    <mergeCell ref="D33:D37"/>
    <mergeCell ref="A1:G3"/>
    <mergeCell ref="A5:A6"/>
    <mergeCell ref="B5:B6"/>
    <mergeCell ref="C5:C6"/>
    <mergeCell ref="D5:G5"/>
    <mergeCell ref="A28:A30"/>
    <mergeCell ref="B28:B30"/>
    <mergeCell ref="D29:D30"/>
    <mergeCell ref="E28:E29"/>
    <mergeCell ref="F28:F30"/>
    <mergeCell ref="G28:G30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  <colBreaks count="1" manualBreakCount="1">
    <brk id="7" max="30" man="1"/>
  </colBreaks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zbzQms3Lwy4okMa4dckwhLthjbw=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YxSYDz4QnkYpasq5fr+DAOpgOim1vWyL4a6zp2b6PyNG1d/KcsACSzOGfYaK7r5VXl++pojmgozHY9HEib1hn3J/whPn8zm+lVCIo13KOSwfQUUhOYVtYckoIeoic/+U6eAXjmovbCcDRjKrM4jJbMAoEI/3lrfMAlUVJeC/0Bc7C5bFLe/gJw03WxV+pyBHRWeLhxs+6TuLoUsaQDxh03rR+7NYlqu3yAi+TBiVsbajnXDOyE2urieSIAbENtaQnA8njSQxeOoDdiDqx/Cc/zz9pOHebW+p2DB443t30JXuPrsfsAvijRo8in3/Ui4X+tFFisdkcWJG9HGz5Zm5OM6G77dHKFlKxo/tg3jPa23kQd1NefJWmGLd8T/4ucxkBOSFITJmkGm0V1DV9of0Ou1vE+sasJ+WFM1fb92RupqS1zbGZwdZsJb3lhBUMdWr4/u5pTr2VDq7Rix6cfTxA/4sM4qhDSbPA7hn3hAQa/hTKICNo0pG7/qkifjgw0yqxpw6KqLrb7Spd3k+Z7R7mmJEfsIhp3Vzvgx65se8qiUPFLcQVFexQzVZlpv5paCyhuMp8Zh1y5f3Aaly/3V13m3jZDHudRCov2jcdrW3X6L9fSLtdKkhtClB9CzZVuMG1fM4jcO5SHowAYtTKQ1KvfrwNA3DkXAjgeakn90nqGU=</SignatureValue>
  <KeyInfo>
    <X509Data>
      <X509Certificate>MIIFpDCCA4wCFHEs4IBr2S0qnP0ex8w58XMq5mJ+MA0GCSqGSIb3DQEBCwUAMIGQ
MS4wLAYDVQQDDCXRgdCw0LnRgtGL0L7QsdGA0LDQt9C+0LLQsNC90LjRji7RgNGE
MS4wLAYDVQQKDCXRgdCw0LnRgtGL0L7QsdGA0LDQt9C+0LLQsNC90LjRji7RgNGE
MSEwHwYDVQQHDBjQldC60LDRgtC10YDQuNC90LHRg9GA0LMxCzAJBgNVBAYTAlJV
MB4XDTIzMDIyODA1NTIxMloXDTI0MDIyODA1NTIxMlowgYsxRTBDBgNVBAMMPNCa
0L7Qu9C+0LrQvtC70L7QstCwINCb0Y7QtNC80LjQu9CwINCS0LXQvdC40LDQvNC4
0L3QvtCy0L3QsDE1MDMGA1UECgws0JzQkdCe0KMg0J3QsNC50LTRkdC90L7QstGB
0LrQsNGPINGI0LrQvtC70LAxCzAJBgNVBAYTAlJVMIICIjANBgkqhkiG9w0BAQEF
AAOCAg8AMIICCgKCAgEAvHfBOVT3GxOqPkjCpP2J0DNCi0Ow09Lqz5NW8D5yyxaN
qb/KZgV6nrvnVeRfibHoPG+Ki+faYbThIuVwveuMPTYj6bBu2OahJ62SZwnSTsil
g+94/bMtr5uqXyE9OTj67rFNoB41fchsYfqrsq8S14wGVGxfYy0jxnQiBlajBpDn
P3v7b6xYyiSzo26qCWcRv1mzGXPys+ti1dsCmmDGs+4Gv50WnpgNw0uMDeQhakRA
cvqDoI4Z6gTJc2unxuOzxj5YWcc+wSfWfsEz+VBYBO4IbHDU6jCgbdwWbqY3NoDB
CTvcF1AQKYux0wnbpTzco9HlVriNHumA+iSPELsYC0fkbhi3MdeMx38bl4CJ+HeJ
axDAojC9kQTaj7XqH64RV4L7vy3n4V9etrBj0Idj1pe/XKNKq0yfngPXup4+FFb7
QBWJuMqjPm0t25LzH1ZU0O5a716jIm3E8JCX6rqMsl75SgFPmp8+S/j0H24pb0Fe
B/EBLUA2EDg1W3FX1Br66gj51Ghz6Ytmv/s2vSx+yjgOXgUXYHCLfmCgRkoJUOhK
pZOCPQwOTyAKEgH2bFfNIJphTtQo9zdmx4+bVdiChW478AMR+jFmglc5h2z9rGxk
A4m/m0TPQOZ65o9vc6n7SrKO6cUUUuC47FVOjDzrs3yqKN3LSTR1X7e7pGnaGY8C
AwEAATANBgkqhkiG9w0BAQsFAAOCAgEASnoJ+PqiWeOx64+0flUj150EgkHpLubE
OG5QVjWiUdpkY4YuX2j2n7zh9jrDMS8UWhTJ8DmPKilABfk1H6lHSCRqpQTxXXZ+
jL+yqE9ZE0YiCO3lNo9qGAgScUaGFy2HK9ubY73gKXwFa2jZAyBhNZHOEeTwVhKm
vZroxrgTqcCewkrBswq1IDkempus/tsop4bk9ythP0cEDQYsDZJFvOSsbGRJ6HIM
PXxX4ZPK2YQpS5JPROtveAcHEN/CiGEHGY5KHO6asnx/2TevaiNkL48zgxjDi6ZK
2O+NVt/AWZWyhswDaDk0ZsEXrXr9Tbwovuq5TsWSBBeOZ3V3dNq0YUCBGfMm4YHl
3wTpXE/6TBoE/RhMO/vvYOMQBMU5OlWN3Trk1j587yoW5wMr1nDxICMUDH3nYLXP
2PRFoF4RJiNkjJOSloaPBROAtyOSA70q94Sh2w6f9f/X9BCzVZN0qQNIZngx3Fng
Vp/rbSvu+tx4FIeKi5yJVjTDWdD5TY8QC5ZPoE2d5Kl52AEUOiHjD0JRLWHlWx7G
Le1NA2Z85IIY4yfakAdJ8J2ZrIycmgPVjJOmQv+HkuKSr5GxKgIxPkhBBcEz0w0v
Ku5a8YZ3Nc4xEtonmem/8rRX7RRyiyijSvuycBXsAQTfCaSvTzQ3UBREEV0+/TyJ
WMjivesU6Uw=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8"/>
            <mdssi:RelationshipReference SourceId="rId3"/>
            <mdssi:RelationshipReference SourceId="rId7"/>
            <mdssi:RelationshipReference SourceId="rId2"/>
            <mdssi:RelationshipReference SourceId="rId1"/>
            <mdssi:RelationshipReference SourceId="rId6"/>
            <mdssi:RelationshipReference SourceId="rId5"/>
            <mdssi:RelationshipReference SourceId="rId4"/>
            <mdssi:RelationshipReference SourceId="rId9"/>
          </Transform>
          <Transform Algorithm="http://www.w3.org/TR/2001/REC-xml-c14n-20010315"/>
        </Transforms>
        <DigestMethod Algorithm="http://www.w3.org/2000/09/xmldsig#sha1"/>
        <DigestValue>D4YddJbSVFIG4f45ddAiW+J8oL8=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DPl54m8ZkWDWmPPYreVK672bwio=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ew+sNkCbSxwNPstBsGRjC+14Sxg=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p3Vo1ELbv4NvleayWI6std39/r8=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gLMRZB7s88mg+sKljXP+o9GVNVU=</DigestValue>
      </Reference>
      <Reference URI="/xl/calcChain.xml?ContentType=application/vnd.openxmlformats-officedocument.spreadsheetml.calcChain+xml">
        <DigestMethod Algorithm="http://www.w3.org/2000/09/xmldsig#sha1"/>
        <DigestValue>RRN79vbpDtajGpKLiyhI2ZFEBfo=</DigestValue>
      </Reference>
      <Reference URI="/xl/sharedStrings.xml?ContentType=application/vnd.openxmlformats-officedocument.spreadsheetml.sharedStrings+xml">
        <DigestMethod Algorithm="http://www.w3.org/2000/09/xmldsig#sha1"/>
        <DigestValue>cSJnyewGbCAC0bj+KsvPAX6mX/4=</DigestValue>
      </Reference>
      <Reference URI="/xl/styles.xml?ContentType=application/vnd.openxmlformats-officedocument.spreadsheetml.styles+xml">
        <DigestMethod Algorithm="http://www.w3.org/2000/09/xmldsig#sha1"/>
        <DigestValue>8DCEg+YV2rvuS5A6okyjjCjgVZ4=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07pBsHziB31Rjgc1lGFDGwKvGI0=</DigestValue>
      </Reference>
      <Reference URI="/xl/worksheets/sheet1.xml?ContentType=application/vnd.openxmlformats-officedocument.spreadsheetml.worksheet+xml">
        <DigestMethod Algorithm="http://www.w3.org/2000/09/xmldsig#sha1"/>
        <DigestValue>mbAXSxItdSsLc/tRf4f+9re5IBY=</DigestValue>
      </Reference>
      <Reference URI="/xl/worksheets/sheet2.xml?ContentType=application/vnd.openxmlformats-officedocument.spreadsheetml.worksheet+xml">
        <DigestMethod Algorithm="http://www.w3.org/2000/09/xmldsig#sha1"/>
        <DigestValue>mGe5MRfryvcpFLtqG+P1SMpQ6oc=</DigestValue>
      </Reference>
      <Reference URI="/xl/worksheets/sheet3.xml?ContentType=application/vnd.openxmlformats-officedocument.spreadsheetml.worksheet+xml">
        <DigestMethod Algorithm="http://www.w3.org/2000/09/xmldsig#sha1"/>
        <DigestValue>19nQN/K52sN6W0CdHVytDwHep4Q=</DigestValue>
      </Reference>
      <Reference URI="/xl/worksheets/sheet4.xml?ContentType=application/vnd.openxmlformats-officedocument.spreadsheetml.worksheet+xml">
        <DigestMethod Algorithm="http://www.w3.org/2000/09/xmldsig#sha1"/>
        <DigestValue>g6qNoU6zq/bGK3ClmHEYitb7Uwk=</DigestValue>
      </Reference>
      <Reference URI="/xl/worksheets/sheet5.xml?ContentType=application/vnd.openxmlformats-officedocument.spreadsheetml.worksheet+xml">
        <DigestMethod Algorithm="http://www.w3.org/2000/09/xmldsig#sha1"/>
        <DigestValue>hxtgkD5uaNXIuoqH1Iu2KaUyT0A=</DigestValue>
      </Reference>
    </Manifest>
    <SignatureProperties>
      <SignatureProperty Id="idSignatureTime" Target="#idPackageSignature">
        <mdssi:SignatureTime>
          <mdssi:Format>YYYY-MM-DDThh:mm:ssTZD</mdssi:Format>
          <mdssi:Value>2023-03-16T08:25:56Z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I.</vt:lpstr>
      <vt:lpstr>2023</vt:lpstr>
      <vt:lpstr>2024</vt:lpstr>
      <vt:lpstr>2025</vt:lpstr>
      <vt:lpstr>V.</vt:lpstr>
      <vt:lpstr>'2023'!Область_печати</vt:lpstr>
      <vt:lpstr>'2024'!Область_печати</vt:lpstr>
      <vt:lpstr>'2025'!Область_печати</vt:lpstr>
      <vt:lpstr>I.!Область_печати</vt:lpstr>
      <vt:lpstr>V.!Область_печати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USER</cp:lastModifiedBy>
  <cp:lastPrinted>2023-03-09T06:40:09Z</cp:lastPrinted>
  <dcterms:created xsi:type="dcterms:W3CDTF">2016-04-11T07:27:27Z</dcterms:created>
  <dcterms:modified xsi:type="dcterms:W3CDTF">2023-03-09T06:42:02Z</dcterms:modified>
</cp:coreProperties>
</file>